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280" windowHeight="11310"/>
  </bookViews>
  <sheets>
    <sheet name="2024" sheetId="3" r:id="rId1"/>
  </sheets>
  <definedNames>
    <definedName name="_xlnm.Print_Titles" localSheetId="0">'2024'!$A:$A,'2024'!$4:$7</definedName>
    <definedName name="_xlnm.Print_Area" localSheetId="0">'2024'!$A$1:$H$130</definedName>
  </definedNames>
  <calcPr calcId="144525"/>
</workbook>
</file>

<file path=xl/calcChain.xml><?xml version="1.0" encoding="utf-8"?>
<calcChain xmlns="http://schemas.openxmlformats.org/spreadsheetml/2006/main">
  <c r="G99" i="3" l="1"/>
  <c r="F42" i="3"/>
  <c r="F41" i="3"/>
  <c r="F39" i="3"/>
  <c r="D33" i="3"/>
  <c r="G61" i="3" l="1"/>
  <c r="E49" i="3" l="1"/>
  <c r="F19" i="3" l="1"/>
  <c r="C34" i="3"/>
  <c r="F10" i="3"/>
  <c r="D19" i="3"/>
  <c r="F83" i="3" l="1"/>
  <c r="C76" i="3" l="1"/>
  <c r="F63" i="3" l="1"/>
  <c r="F65" i="3"/>
  <c r="F66" i="3"/>
  <c r="F70" i="3"/>
  <c r="F72" i="3"/>
  <c r="F73" i="3"/>
  <c r="F80" i="3"/>
  <c r="F76" i="3" s="1"/>
  <c r="B82" i="3"/>
  <c r="B76" i="3" l="1"/>
  <c r="F62" i="3"/>
  <c r="G62" i="3" s="1"/>
  <c r="C48" i="3"/>
  <c r="B62" i="3" l="1"/>
  <c r="B95" i="3"/>
  <c r="E76" i="3" l="1"/>
  <c r="D76" i="3"/>
  <c r="B19" i="3" l="1"/>
  <c r="B26" i="3"/>
  <c r="B61" i="3"/>
  <c r="C26" i="3" l="1"/>
  <c r="C19" i="3" s="1"/>
  <c r="E35" i="3" l="1"/>
  <c r="F35" i="3"/>
  <c r="C35" i="3"/>
  <c r="C33" i="3" s="1"/>
  <c r="F37" i="3"/>
  <c r="D82" i="3" l="1"/>
  <c r="E48" i="3" l="1"/>
  <c r="D61" i="3"/>
  <c r="F61" i="3" l="1"/>
  <c r="D48" i="3"/>
  <c r="F48" i="3" s="1"/>
  <c r="G48" i="3" s="1"/>
  <c r="F79" i="3" l="1"/>
  <c r="E82" i="3"/>
  <c r="F82" i="3" s="1"/>
  <c r="F23" i="3" l="1"/>
  <c r="F49" i="3" l="1"/>
  <c r="F53" i="3"/>
  <c r="C77" i="3" l="1"/>
  <c r="C82" i="3"/>
  <c r="B48" i="3"/>
  <c r="R61" i="3" l="1"/>
  <c r="C10" i="3" l="1"/>
  <c r="F87" i="3" l="1"/>
  <c r="G87" i="3" s="1"/>
  <c r="G75" i="3"/>
  <c r="F101" i="3"/>
  <c r="G101" i="3" s="1"/>
  <c r="F100" i="3"/>
  <c r="G100" i="3" s="1"/>
  <c r="F99" i="3"/>
  <c r="F98" i="3"/>
  <c r="G98" i="3" s="1"/>
  <c r="F97" i="3"/>
  <c r="G97" i="3" s="1"/>
  <c r="F96" i="3"/>
  <c r="G96" i="3" s="1"/>
  <c r="F95" i="3"/>
  <c r="G95" i="3" s="1"/>
  <c r="F94" i="3"/>
  <c r="G94" i="3" s="1"/>
  <c r="F93" i="3"/>
  <c r="G93" i="3" s="1"/>
  <c r="F92" i="3"/>
  <c r="G92" i="3" s="1"/>
  <c r="F91" i="3"/>
  <c r="G91" i="3" s="1"/>
  <c r="F90" i="3"/>
  <c r="G90" i="3" s="1"/>
  <c r="F89" i="3"/>
  <c r="G89" i="3" s="1"/>
  <c r="F88" i="3"/>
  <c r="G88" i="3" s="1"/>
  <c r="F86" i="3"/>
  <c r="G86" i="3" s="1"/>
  <c r="F85" i="3"/>
  <c r="G85" i="3" s="1"/>
  <c r="F84" i="3"/>
  <c r="G84" i="3" s="1"/>
  <c r="G83" i="3"/>
  <c r="F81" i="3"/>
  <c r="G80" i="3"/>
  <c r="G79" i="3"/>
  <c r="F78" i="3"/>
  <c r="G78" i="3" s="1"/>
  <c r="F77" i="3"/>
  <c r="G77" i="3" s="1"/>
  <c r="F75" i="3"/>
  <c r="F74" i="3"/>
  <c r="G74" i="3" s="1"/>
  <c r="G73" i="3"/>
  <c r="G72" i="3"/>
  <c r="F71" i="3"/>
  <c r="G71" i="3" s="1"/>
  <c r="G70" i="3"/>
  <c r="F69" i="3"/>
  <c r="G69" i="3" s="1"/>
  <c r="F68" i="3"/>
  <c r="G68" i="3" s="1"/>
  <c r="F67" i="3"/>
  <c r="G67" i="3" s="1"/>
  <c r="G66" i="3"/>
  <c r="G65" i="3"/>
  <c r="F64" i="3"/>
  <c r="G64" i="3" s="1"/>
  <c r="G63" i="3"/>
  <c r="F60" i="3"/>
  <c r="G60" i="3" s="1"/>
  <c r="F59" i="3"/>
  <c r="G59" i="3" s="1"/>
  <c r="F58" i="3"/>
  <c r="G58" i="3" s="1"/>
  <c r="F57" i="3"/>
  <c r="G57" i="3" s="1"/>
  <c r="F56" i="3"/>
  <c r="G56" i="3" s="1"/>
  <c r="F55" i="3"/>
  <c r="G55" i="3" s="1"/>
  <c r="G53" i="3"/>
  <c r="F52" i="3"/>
  <c r="G52" i="3" s="1"/>
  <c r="F51" i="3"/>
  <c r="G51" i="3" s="1"/>
  <c r="F50" i="3"/>
  <c r="G50" i="3" s="1"/>
  <c r="G49" i="3"/>
  <c r="G81" i="3" l="1"/>
  <c r="G76" i="3" s="1"/>
  <c r="C102" i="3"/>
  <c r="F32" i="3" l="1"/>
  <c r="F31" i="3"/>
  <c r="G31" i="3" s="1"/>
  <c r="F30" i="3"/>
  <c r="F29" i="3"/>
  <c r="G29" i="3" s="1"/>
  <c r="F28" i="3"/>
  <c r="G28" i="3" s="1"/>
  <c r="F27" i="3"/>
  <c r="G27" i="3" s="1"/>
  <c r="F26" i="3"/>
  <c r="F25" i="3"/>
  <c r="G25" i="3" s="1"/>
  <c r="F24" i="3"/>
  <c r="G24" i="3" s="1"/>
  <c r="G23" i="3"/>
  <c r="F22" i="3"/>
  <c r="F21" i="3"/>
  <c r="F20" i="3"/>
  <c r="F18" i="3"/>
  <c r="F17" i="3"/>
  <c r="G16" i="3"/>
  <c r="F15" i="3"/>
  <c r="F14" i="3"/>
  <c r="G14" i="3" s="1"/>
  <c r="F13" i="3"/>
  <c r="F12" i="3"/>
  <c r="G12" i="3" s="1"/>
  <c r="F11" i="3"/>
  <c r="G42" i="3"/>
  <c r="G41" i="3"/>
  <c r="G40" i="3"/>
  <c r="G39" i="3"/>
  <c r="F38" i="3"/>
  <c r="G38" i="3" s="1"/>
  <c r="G37" i="3"/>
  <c r="F36" i="3"/>
  <c r="G36" i="3" s="1"/>
  <c r="G35" i="3"/>
  <c r="E33" i="3" l="1"/>
  <c r="F34" i="3"/>
  <c r="F33" i="3" s="1"/>
  <c r="F8" i="3" s="1"/>
  <c r="G34" i="3" l="1"/>
  <c r="D102" i="3"/>
  <c r="G82" i="3"/>
  <c r="G102" i="3" s="1"/>
  <c r="C9" i="3" l="1"/>
  <c r="G30" i="3"/>
  <c r="G20" i="3"/>
  <c r="G11" i="3"/>
  <c r="C8" i="3" l="1"/>
  <c r="E102" i="3" l="1"/>
  <c r="F102" i="3" s="1"/>
  <c r="B35" i="3"/>
  <c r="B34" i="3" s="1"/>
  <c r="B33" i="3" s="1"/>
  <c r="E103" i="3" l="1"/>
  <c r="L6" i="3"/>
  <c r="M49" i="3" l="1"/>
  <c r="C103" i="3" l="1"/>
  <c r="C104" i="3"/>
  <c r="I85" i="3"/>
  <c r="C115" i="3" l="1"/>
  <c r="C106" i="3" s="1"/>
  <c r="C105" i="3"/>
  <c r="D103" i="3"/>
  <c r="I49" i="3"/>
  <c r="I51" i="3"/>
  <c r="I52" i="3"/>
  <c r="I53" i="3"/>
  <c r="I55" i="3"/>
  <c r="I56" i="3"/>
  <c r="I57" i="3"/>
  <c r="I58" i="3"/>
  <c r="I59" i="3"/>
  <c r="I60" i="3"/>
  <c r="J62" i="3"/>
  <c r="K62" i="3"/>
  <c r="L62" i="3"/>
  <c r="M62" i="3"/>
  <c r="M61" i="3" s="1"/>
  <c r="I61" i="3" s="1"/>
  <c r="N62" i="3"/>
  <c r="O62" i="3"/>
  <c r="P62" i="3"/>
  <c r="Q62" i="3"/>
  <c r="I63" i="3"/>
  <c r="I65" i="3"/>
  <c r="I66" i="3"/>
  <c r="I67" i="3"/>
  <c r="I68" i="3"/>
  <c r="I69" i="3"/>
  <c r="I70" i="3"/>
  <c r="I72" i="3"/>
  <c r="I73" i="3"/>
  <c r="I74" i="3"/>
  <c r="I75" i="3"/>
  <c r="J76" i="3"/>
  <c r="K76" i="3"/>
  <c r="K48" i="3" s="1"/>
  <c r="L76" i="3"/>
  <c r="L48" i="3" s="1"/>
  <c r="M76" i="3"/>
  <c r="N76" i="3"/>
  <c r="N48" i="3" s="1"/>
  <c r="O76" i="3"/>
  <c r="O48" i="3" s="1"/>
  <c r="P76" i="3"/>
  <c r="P48" i="3" s="1"/>
  <c r="Q76" i="3"/>
  <c r="Q48" i="3" s="1"/>
  <c r="I78" i="3"/>
  <c r="I79" i="3"/>
  <c r="I80" i="3"/>
  <c r="I81" i="3"/>
  <c r="I83" i="3"/>
  <c r="I86" i="3"/>
  <c r="I87" i="3"/>
  <c r="I89" i="3"/>
  <c r="I90" i="3"/>
  <c r="I91" i="3"/>
  <c r="I92" i="3"/>
  <c r="I93" i="3"/>
  <c r="I94" i="3"/>
  <c r="J95" i="3"/>
  <c r="K95" i="3"/>
  <c r="K82" i="3" s="1"/>
  <c r="L95" i="3"/>
  <c r="L82" i="3" s="1"/>
  <c r="M95" i="3"/>
  <c r="M82" i="3" s="1"/>
  <c r="N95" i="3"/>
  <c r="N82" i="3" s="1"/>
  <c r="O95" i="3"/>
  <c r="O82" i="3" s="1"/>
  <c r="P95" i="3"/>
  <c r="P82" i="3" s="1"/>
  <c r="Q95" i="3"/>
  <c r="Q82" i="3" s="1"/>
  <c r="I97" i="3"/>
  <c r="I98" i="3"/>
  <c r="I99" i="3"/>
  <c r="M48" i="3" l="1"/>
  <c r="M102" i="3" s="1"/>
  <c r="N102" i="3"/>
  <c r="P102" i="3"/>
  <c r="O102" i="3"/>
  <c r="K102" i="3"/>
  <c r="I76" i="3"/>
  <c r="I48" i="3" s="1"/>
  <c r="I62" i="3"/>
  <c r="L102" i="3"/>
  <c r="I95" i="3"/>
  <c r="Q102" i="3"/>
  <c r="J82" i="3"/>
  <c r="J48" i="3"/>
  <c r="I82" i="3" l="1"/>
  <c r="J102" i="3"/>
  <c r="I102" i="3" s="1"/>
  <c r="B77" i="3" l="1"/>
  <c r="B102" i="3" l="1"/>
  <c r="B103" i="3" s="1"/>
  <c r="F45" i="3"/>
  <c r="G45" i="3" s="1"/>
  <c r="F44" i="3"/>
  <c r="G44" i="3" s="1"/>
  <c r="F43" i="3"/>
  <c r="G32" i="3"/>
  <c r="G26" i="3"/>
  <c r="G22" i="3"/>
  <c r="G21" i="3"/>
  <c r="E19" i="3"/>
  <c r="G18" i="3"/>
  <c r="G17" i="3"/>
  <c r="G15" i="3"/>
  <c r="G13" i="3"/>
  <c r="E10" i="3"/>
  <c r="D10" i="3"/>
  <c r="B10" i="3"/>
  <c r="G19" i="3" l="1"/>
  <c r="G10" i="3"/>
  <c r="G43" i="3"/>
  <c r="B106" i="3"/>
  <c r="B9" i="3"/>
  <c r="B8" i="3" s="1"/>
  <c r="E9" i="3"/>
  <c r="E8" i="3" s="1"/>
  <c r="E104" i="3" s="1"/>
  <c r="D9" i="3"/>
  <c r="D8" i="3" l="1"/>
  <c r="D104" i="3" s="1"/>
  <c r="D115" i="3" s="1"/>
  <c r="D106" i="3" s="1"/>
  <c r="F9" i="3"/>
  <c r="G8" i="3" s="1"/>
  <c r="G33" i="3"/>
  <c r="E115" i="3"/>
  <c r="E106" i="3" s="1"/>
  <c r="E105" i="3"/>
  <c r="I130" i="3"/>
  <c r="B104" i="3"/>
  <c r="B105" i="3" s="1"/>
  <c r="G9" i="3" l="1"/>
  <c r="D105" i="3"/>
  <c r="F103" i="3"/>
  <c r="F104" i="3" l="1"/>
  <c r="F115" i="3" s="1"/>
  <c r="G104" i="3" l="1"/>
  <c r="G105" i="3" s="1"/>
  <c r="G103" i="3"/>
  <c r="F106" i="3" l="1"/>
  <c r="G115" i="3"/>
  <c r="G106" i="3" s="1"/>
</calcChain>
</file>

<file path=xl/sharedStrings.xml><?xml version="1.0" encoding="utf-8"?>
<sst xmlns="http://schemas.openxmlformats.org/spreadsheetml/2006/main" count="143" uniqueCount="123">
  <si>
    <t>Приложение к письму Министерства финансов Мурманской области</t>
  </si>
  <si>
    <t>в тыс.рублей</t>
  </si>
  <si>
    <t>ПОКАЗАТЕЛИ</t>
  </si>
  <si>
    <t>Текущий финансовый год</t>
  </si>
  <si>
    <t xml:space="preserve">Уточненные бюджетные ассигнования </t>
  </si>
  <si>
    <t>Изменения, предусмотренные проектом</t>
  </si>
  <si>
    <t>Бюджетные ассигнования с учетом проекта решения</t>
  </si>
  <si>
    <t>Увеличение  (+)</t>
  </si>
  <si>
    <t>Уменьшение  (-)</t>
  </si>
  <si>
    <t>Всего</t>
  </si>
  <si>
    <t>ДОХОДЫ БЮДЖЕТА</t>
  </si>
  <si>
    <t>Налоговые и неналоговые доходы</t>
  </si>
  <si>
    <t>Налоговые доходы</t>
  </si>
  <si>
    <t>из них:</t>
  </si>
  <si>
    <t>Налог на доходы физических лиц</t>
  </si>
  <si>
    <t>Акцизы по подакцизным товарам (продукции)</t>
  </si>
  <si>
    <t>Налоги на совокупный доход</t>
  </si>
  <si>
    <t>Налог на имущество физических лиц</t>
  </si>
  <si>
    <t>Земельный налог</t>
  </si>
  <si>
    <t>Государственная пошлина</t>
  </si>
  <si>
    <t>Прочие налоги</t>
  </si>
  <si>
    <t>Неналоговые доходы</t>
  </si>
  <si>
    <t>Доходы в виде прибыли, приходящейся на доли в уставных капиталах, или дивидендов по акциям</t>
  </si>
  <si>
    <t>Проценты, полученные от предоставления бюджетных кредитов</t>
  </si>
  <si>
    <t>Доходы, полученные в виде арендной платы за земельные участки</t>
  </si>
  <si>
    <t>Доходы от сдачи имущества в аренду</t>
  </si>
  <si>
    <t>Доходы от сдачи в аренду имущества, составляющего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</si>
  <si>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</t>
  </si>
  <si>
    <t>Платежи от муниципальных унитарных предприятий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</si>
  <si>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</si>
  <si>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</si>
  <si>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</si>
  <si>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</si>
  <si>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</si>
  <si>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всего</t>
  </si>
  <si>
    <t>Безвозмездные поступления от бюджетов других уровней</t>
  </si>
  <si>
    <t xml:space="preserve">Дотации, в т.ч. </t>
  </si>
  <si>
    <t>на выравнивание бюджетной обеспеченности</t>
  </si>
  <si>
    <t>на сбалансированность бюджета</t>
  </si>
  <si>
    <t>прочие дотации</t>
  </si>
  <si>
    <t>Субсидии, в т.ч.</t>
  </si>
  <si>
    <t>-капитального характера</t>
  </si>
  <si>
    <t>Субвенции</t>
  </si>
  <si>
    <t>Иные межбюджетные трансферты</t>
  </si>
  <si>
    <t>Прочие безвозмездные перечисления</t>
  </si>
  <si>
    <t xml:space="preserve">Доходы бюджетов от возврата бюджетами и организациями остатков субсидий, субвенций и иных межбюджетных трансфертов, имеющих целевое назначение, прошлых лет </t>
  </si>
  <si>
    <t>Возврат остатков субвенций, субсидий и иных межбюджетных трансфертов, имеющих целевое назначение, прошлых лет</t>
  </si>
  <si>
    <t>РАСХОДЫ БЮДЖЕТА</t>
  </si>
  <si>
    <t>Органы местного самоуправления</t>
  </si>
  <si>
    <t>Расходы на выплаты персоналу в целях обеспечения выполнения функций муниципальными органами (КВР 100)-всего</t>
  </si>
  <si>
    <t>Фонд оплаты труда муниципальных органов (КВР 121)</t>
  </si>
  <si>
    <t xml:space="preserve">Взносы по обязательному социальному страхованию (КВР 129)      </t>
  </si>
  <si>
    <t xml:space="preserve">Закупка товаров, работ и услуг для обеспечения муниципальных нужд   (КВР 200) </t>
  </si>
  <si>
    <t>в том числе:</t>
  </si>
  <si>
    <t>коммунальные услуги (подстатья КОСГУ 223)</t>
  </si>
  <si>
    <t xml:space="preserve"> - работы, услуги по содержанию имущества (подстатья КОСГУ 225)*
</t>
  </si>
  <si>
    <t>- увеличение стоимости основных средств (КОСГУ 310)*</t>
  </si>
  <si>
    <t xml:space="preserve">Расходы на социальное обеспечение и иные выплаты населению (КВР 300) </t>
  </si>
  <si>
    <t xml:space="preserve">Расходы на капитальные вложения в объекты муниципальной собственности (КВР 400) </t>
  </si>
  <si>
    <t>Межбюджетные трансферты (КВР 500)</t>
  </si>
  <si>
    <t xml:space="preserve">Предоставление субсидий бюджетным, автономным учреждениям и иным некоммерческим организациям (КВР 600) </t>
  </si>
  <si>
    <t xml:space="preserve">Расходы на содержание учреждений, осуществляемые за счет предоставленных субсидий бюджетным и автономным учреждениям                                                 </t>
  </si>
  <si>
    <t xml:space="preserve">Выплаты персоналу, всего:       </t>
  </si>
  <si>
    <t>-оплата труда и начисления на выплаты по оплате труда</t>
  </si>
  <si>
    <t>Социальные и иные выплаты населению</t>
  </si>
  <si>
    <t>Уплата налогов, сборов и иных платежей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</si>
  <si>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</si>
  <si>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</si>
  <si>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</t>
  </si>
  <si>
    <t>-коммунальные услуги (подстатья КОСГУ 223)</t>
  </si>
  <si>
    <t xml:space="preserve">Расходы на обслуживание муниципального долга (КВР 730) </t>
  </si>
  <si>
    <r>
      <t>Расходы на иные бюджетные ассигнования (КВР 800)</t>
    </r>
    <r>
      <rPr>
        <b/>
        <sz val="10"/>
        <rFont val="Times New Roman"/>
        <family val="1"/>
        <charset val="204"/>
      </rPr>
      <t xml:space="preserve"> </t>
    </r>
  </si>
  <si>
    <t>Расходы на предоставление субсидий юридическим лицам (кроме некоммерческих организаций), индивидуальным предпринимателям, физическим лицам - производителям товаров, работ, услуг (КВР 810)</t>
  </si>
  <si>
    <t xml:space="preserve">Расходы на исполнение судебных актов (КВР 830) </t>
  </si>
  <si>
    <t xml:space="preserve">Расходы на уплату налогов, сборов и иных платежей (КВР 850) </t>
  </si>
  <si>
    <t xml:space="preserve">Резервные средства (КВР 870)   </t>
  </si>
  <si>
    <t>Казенные учреждения</t>
  </si>
  <si>
    <t>Расходы на выплаты персоналу в целях обеспечения выполнения функций казенными учреждениями (КВР 100) - всего</t>
  </si>
  <si>
    <t xml:space="preserve">Взносы по обязательному социальному страхованию (КВР 119)      </t>
  </si>
  <si>
    <t>Закупка товаров, работ и услуг для обеспечения муниципальных нужд (КВР 200)</t>
  </si>
  <si>
    <t xml:space="preserve">Социальное обеспечение и иные выплаты населению (КВР 300) </t>
  </si>
  <si>
    <t xml:space="preserve">Капитальные вложения в объекты муниципальной собственности                              (КВР 400) </t>
  </si>
  <si>
    <t xml:space="preserve">Иные бюджетные ассигнования (КВР 800) </t>
  </si>
  <si>
    <t xml:space="preserve">Расходы на предоставление субсидий юридическим лицам (кроме некоммерческих организаций), индивидуальным предпринимателям, физическим лицам - производителям товаров, работ, услуг (КВР 810) </t>
  </si>
  <si>
    <t>Расходы на исполнение судебных актов (КВР 830)</t>
  </si>
  <si>
    <t>Расходы на уплату налогов, сборов и иных платежей (КВР 850)</t>
  </si>
  <si>
    <t>ИТОГО РАСХОДОВ</t>
  </si>
  <si>
    <t>Итого расходов без учёта безвозмездных поступлений</t>
  </si>
  <si>
    <t>Профицит (+)/дефицит (-)</t>
  </si>
  <si>
    <t>Уровень дефицита бюджета к налоговым и неналоговым доходам, %</t>
  </si>
  <si>
    <t>Источники финансирования дефицита бюджета</t>
  </si>
  <si>
    <t>Бюджетные кредиты, полученные от других бюджетов</t>
  </si>
  <si>
    <t xml:space="preserve"> - получение бюджетных кредитов</t>
  </si>
  <si>
    <t xml:space="preserve"> - погашение бюджетных кредитов</t>
  </si>
  <si>
    <t>Кредиты, полученные от кредитных организаций</t>
  </si>
  <si>
    <t xml:space="preserve"> - получение кредитов от кредитных организаций</t>
  </si>
  <si>
    <t xml:space="preserve"> - погашение кредитов от кредитных организаций</t>
  </si>
  <si>
    <t>Исполнение  муниципальных гарантий</t>
  </si>
  <si>
    <t>Прочие источники финансирования дефицита бюджета</t>
  </si>
  <si>
    <t>Изменение остатков средств бюджетов</t>
  </si>
  <si>
    <t>СПРАВОЧНО</t>
  </si>
  <si>
    <t xml:space="preserve">Численность населения (чел.) </t>
  </si>
  <si>
    <t>Муниципальный  долг муниципального образования</t>
  </si>
  <si>
    <t>Х</t>
  </si>
  <si>
    <t>Объем муниципального долга от объёма доходов без учёта безвозмездных поступлений, %</t>
  </si>
  <si>
    <t>*) в случае внесения изменений по данным показателям предоставляется расшифровка: в разрезе приобретаемого оборудования,  проводимого капитального ремонта и т.д.</t>
  </si>
  <si>
    <t xml:space="preserve">Примечание (краткое обоснование изменений). При увеличении расходов необходимо указать источник </t>
  </si>
  <si>
    <t>первоначальный</t>
  </si>
  <si>
    <t xml:space="preserve">- работы, услуги по содержанию имущества (подстатья КОСГУ 225)*
</t>
  </si>
  <si>
    <t xml:space="preserve">Первоначальный бюджет </t>
  </si>
  <si>
    <t xml:space="preserve">Фонд оплаты труда казенных учреждений (КВР 111)
</t>
  </si>
  <si>
    <t>Финансовый отдел Администрации ЗАТО г. Островной,</t>
  </si>
  <si>
    <t xml:space="preserve">Руководитель финансового органа </t>
  </si>
  <si>
    <t>Н.В. Яшутина</t>
  </si>
  <si>
    <t xml:space="preserve"> На основании поступивших уведомлений 
по расчетам между бюджетами</t>
  </si>
  <si>
    <t>Яшутина Надежда Васильевна,</t>
  </si>
  <si>
    <t>тел. 8(81558)5-00-16, e-mail: finotdel@zato-ostrov.ru</t>
  </si>
  <si>
    <t>начальник отдела администрации,</t>
  </si>
  <si>
    <t>Свод изменений к проекту решения о внесении изменений в бюджет ЗАТО г. Островной (декабрь 2024)</t>
  </si>
  <si>
    <t>Возмещение недополученных доходов в связи с оказанием услуги по содержанию и ремонту жилого помещения в муниципальном жилищном фонде в размере платы, не обеспечивающей возмещение издержек в сумме 762,00 тыс. руб.; возмещение недополученных доходов в связи с оказанием услуги по содержанию жилого помещения в муниципальном жилищном фонде ЗАТО г. Островной в части незаселенных квартир и пустующих нежилых помещений в сумме 1 238,00 тыс. руб.</t>
  </si>
  <si>
    <t>Возврат средств выделенных на сокращение сотрудника</t>
  </si>
  <si>
    <t>Возврат средств выделенных на сокращение сотрудника, уточнение вида расходов</t>
  </si>
  <si>
    <t>Возрат неиспользованных средств резервного фонда Администрации в сумме 178,7 тыс. руб. и командировочных расходов (проезд и проживание в командировке) в сумме 30,4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</si>
</sst>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0.0"/>
    <numFmt numFmtId="165" formatCode="_-* #,##0\ _₽_-;\-* #,##0\ _₽_-;_-* &quot;-&quot;??\ _₽_-;_-@_-"/>
    <numFmt numFmtId="166" formatCode="_-* #,##0.00000\ _₽_-;\-* #,##0.00000\ _₽_-;_-* &quot;-&quot;??\ _₽_-;_-@_-"/>
    <numFmt numFmtId="167" formatCode="_-* #,##0.0\ _₽_-;\-* #,##0.0\ _₽_-;_-* &quot;-&quot;??\ _₽_-;_-@_-"/>
    <numFmt numFmtId="168" formatCode="_-* #,##0.0\ _₽_-;\-* #,##0.0\ _₽_-;_-* &quot;-&quot;?\ _₽_-;_-@_-"/>
    <numFmt numFmtId="169" formatCode="#,##0.0_ ;\-#,##0.0\ "/>
  </numFmts>
  <fonts count="40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2"/>
      <color rgb="FFFF000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b/>
      <sz val="9"/>
      <color rgb="FFFF0000"/>
      <name val="Arial"/>
      <family val="2"/>
      <charset val="204"/>
    </font>
    <font>
      <sz val="9"/>
      <color rgb="FFFF0000"/>
      <name val="Arial"/>
      <family val="2"/>
      <charset val="204"/>
    </font>
    <font>
      <b/>
      <sz val="10"/>
      <color rgb="FF000000"/>
      <name val="Arial CYR"/>
    </font>
    <font>
      <sz val="13"/>
      <name val="Times New Roman"/>
      <family val="1"/>
      <charset val="204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" fontId="35" fillId="13" borderId="15">
      <alignment horizontal="right" vertical="top" shrinkToFit="1"/>
    </xf>
    <xf numFmtId="4" fontId="35" fillId="12" borderId="15">
      <alignment horizontal="right" vertical="top" shrinkToFit="1"/>
    </xf>
    <xf numFmtId="0" fontId="3" fillId="0" borderId="0"/>
    <xf numFmtId="9" fontId="3" fillId="0" borderId="0" applyFont="0" applyFill="0" applyBorder="0" applyAlignment="0" applyProtection="0"/>
    <xf numFmtId="0" fontId="38" fillId="0" borderId="0"/>
    <xf numFmtId="9" fontId="3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40">
    <xf numFmtId="0" fontId="0" fillId="0" borderId="0" xfId="0"/>
    <xf numFmtId="0" fontId="0" fillId="0" borderId="0" xfId="0" applyAlignment="1">
      <alignment vertical="top"/>
    </xf>
    <xf numFmtId="0" fontId="19" fillId="0" borderId="0" xfId="0" applyFont="1" applyAlignment="1">
      <alignment vertical="top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top"/>
    </xf>
    <xf numFmtId="0" fontId="4" fillId="7" borderId="0" xfId="0" applyFont="1" applyFill="1" applyAlignment="1">
      <alignment vertical="center"/>
    </xf>
    <xf numFmtId="0" fontId="0" fillId="7" borderId="0" xfId="0" applyFill="1" applyAlignment="1">
      <alignment vertical="top"/>
    </xf>
    <xf numFmtId="0" fontId="0" fillId="0" borderId="0" xfId="0" applyFill="1" applyAlignment="1">
      <alignment vertical="center"/>
    </xf>
    <xf numFmtId="0" fontId="19" fillId="0" borderId="0" xfId="0" applyFont="1" applyAlignment="1">
      <alignment vertical="center"/>
    </xf>
    <xf numFmtId="43" fontId="7" fillId="0" borderId="0" xfId="7" applyFont="1" applyAlignment="1">
      <alignment vertical="top"/>
    </xf>
    <xf numFmtId="43" fontId="7" fillId="0" borderId="0" xfId="7" applyFont="1" applyFill="1" applyAlignment="1">
      <alignment vertical="center"/>
    </xf>
    <xf numFmtId="43" fontId="7" fillId="0" borderId="0" xfId="7" applyFont="1" applyAlignment="1">
      <alignment vertical="center"/>
    </xf>
    <xf numFmtId="43" fontId="14" fillId="0" borderId="0" xfId="7" applyFont="1" applyBorder="1" applyAlignment="1">
      <alignment vertical="top"/>
    </xf>
    <xf numFmtId="43" fontId="18" fillId="0" borderId="6" xfId="7" applyFont="1" applyFill="1" applyBorder="1" applyAlignment="1" applyProtection="1">
      <alignment vertical="center" wrapText="1"/>
      <protection locked="0"/>
    </xf>
    <xf numFmtId="43" fontId="17" fillId="0" borderId="6" xfId="7" applyFont="1" applyFill="1" applyBorder="1" applyAlignment="1" applyProtection="1">
      <alignment vertical="top" wrapText="1"/>
      <protection locked="0"/>
    </xf>
    <xf numFmtId="43" fontId="7" fillId="7" borderId="0" xfId="7" applyFont="1" applyFill="1" applyAlignment="1">
      <alignment vertical="center"/>
    </xf>
    <xf numFmtId="43" fontId="17" fillId="0" borderId="0" xfId="7" applyFont="1" applyAlignment="1">
      <alignment vertical="top"/>
    </xf>
    <xf numFmtId="49" fontId="5" fillId="0" borderId="0" xfId="0" applyNumberFormat="1" applyFont="1" applyFill="1" applyBorder="1" applyAlignment="1" applyProtection="1">
      <alignment horizontal="right" wrapText="1"/>
      <protection locked="0"/>
    </xf>
    <xf numFmtId="49" fontId="5" fillId="2" borderId="6" xfId="0" applyNumberFormat="1" applyFont="1" applyFill="1" applyBorder="1" applyAlignment="1" applyProtection="1">
      <alignment horizontal="center" vertical="top" wrapText="1"/>
      <protection locked="0"/>
    </xf>
    <xf numFmtId="49" fontId="25" fillId="0" borderId="0" xfId="0" applyNumberFormat="1" applyFont="1" applyBorder="1" applyAlignment="1">
      <alignment vertical="top" wrapText="1"/>
    </xf>
    <xf numFmtId="49" fontId="25" fillId="0" borderId="0" xfId="0" applyNumberFormat="1" applyFont="1" applyAlignment="1">
      <alignment vertical="top" wrapText="1"/>
    </xf>
    <xf numFmtId="43" fontId="7" fillId="0" borderId="0" xfId="7" applyFont="1" applyAlignment="1">
      <alignment horizontal="center" vertical="center"/>
    </xf>
    <xf numFmtId="0" fontId="5" fillId="0" borderId="0" xfId="0" applyNumberFormat="1" applyFont="1" applyFill="1" applyBorder="1" applyAlignment="1" applyProtection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  <protection locked="0"/>
    </xf>
    <xf numFmtId="3" fontId="22" fillId="0" borderId="0" xfId="0" applyNumberFormat="1" applyFont="1" applyBorder="1" applyAlignment="1" applyProtection="1">
      <alignment vertical="center" wrapText="1"/>
      <protection locked="0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3" fontId="5" fillId="2" borderId="6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0" xfId="7" applyNumberFormat="1" applyFont="1" applyAlignment="1">
      <alignment vertical="top"/>
    </xf>
    <xf numFmtId="43" fontId="7" fillId="0" borderId="0" xfId="7" applyNumberFormat="1" applyFont="1" applyAlignment="1">
      <alignment horizontal="center" vertical="center"/>
    </xf>
    <xf numFmtId="43" fontId="7" fillId="7" borderId="0" xfId="7" applyFont="1" applyFill="1" applyAlignment="1">
      <alignment horizontal="center" vertical="center"/>
    </xf>
    <xf numFmtId="43" fontId="17" fillId="0" borderId="6" xfId="7" applyFont="1" applyFill="1" applyBorder="1" applyAlignment="1" applyProtection="1">
      <alignment vertical="center" wrapText="1"/>
      <protection locked="0"/>
    </xf>
    <xf numFmtId="43" fontId="28" fillId="0" borderId="0" xfId="7" applyFont="1" applyFill="1" applyBorder="1" applyAlignment="1" applyProtection="1">
      <alignment vertical="top" wrapText="1"/>
    </xf>
    <xf numFmtId="43" fontId="9" fillId="0" borderId="0" xfId="7" applyFont="1" applyFill="1" applyBorder="1" applyAlignment="1" applyProtection="1">
      <alignment wrapText="1"/>
      <protection locked="0"/>
    </xf>
    <xf numFmtId="43" fontId="29" fillId="0" borderId="0" xfId="7" applyFont="1" applyFill="1" applyBorder="1" applyAlignment="1" applyProtection="1">
      <alignment horizontal="right" wrapText="1"/>
      <protection locked="0"/>
    </xf>
    <xf numFmtId="43" fontId="30" fillId="2" borderId="0" xfId="7" applyFont="1" applyFill="1" applyBorder="1" applyAlignment="1" applyProtection="1">
      <alignment horizontal="center" vertical="top" wrapText="1"/>
      <protection locked="0"/>
    </xf>
    <xf numFmtId="43" fontId="21" fillId="2" borderId="0" xfId="7" applyFont="1" applyFill="1" applyBorder="1" applyAlignment="1" applyProtection="1">
      <alignment horizontal="center" vertical="top" wrapText="1"/>
      <protection locked="0"/>
    </xf>
    <xf numFmtId="43" fontId="31" fillId="3" borderId="0" xfId="7" applyFont="1" applyFill="1" applyBorder="1" applyAlignment="1">
      <alignment vertical="center"/>
    </xf>
    <xf numFmtId="43" fontId="31" fillId="4" borderId="0" xfId="7" applyFont="1" applyFill="1" applyBorder="1" applyAlignment="1">
      <alignment vertical="center"/>
    </xf>
    <xf numFmtId="43" fontId="31" fillId="0" borderId="0" xfId="7" applyFont="1" applyBorder="1" applyAlignment="1">
      <alignment vertical="center"/>
    </xf>
    <xf numFmtId="43" fontId="31" fillId="0" borderId="0" xfId="7" applyFont="1" applyBorder="1" applyAlignment="1">
      <alignment vertical="top"/>
    </xf>
    <xf numFmtId="43" fontId="32" fillId="3" borderId="0" xfId="7" applyFont="1" applyFill="1" applyBorder="1" applyAlignment="1" applyProtection="1">
      <alignment vertical="top" wrapText="1"/>
      <protection locked="0"/>
    </xf>
    <xf numFmtId="43" fontId="30" fillId="0" borderId="0" xfId="7" applyFont="1" applyFill="1" applyBorder="1" applyAlignment="1" applyProtection="1">
      <alignment vertical="center" wrapText="1"/>
      <protection locked="0"/>
    </xf>
    <xf numFmtId="43" fontId="30" fillId="0" borderId="0" xfId="7" applyFont="1" applyFill="1" applyBorder="1" applyAlignment="1" applyProtection="1">
      <alignment vertical="top" wrapText="1"/>
      <protection locked="0"/>
    </xf>
    <xf numFmtId="43" fontId="30" fillId="7" borderId="0" xfId="7" applyFont="1" applyFill="1" applyBorder="1" applyAlignment="1" applyProtection="1">
      <alignment horizontal="center" vertical="center" wrapText="1"/>
      <protection locked="0"/>
    </xf>
    <xf numFmtId="43" fontId="30" fillId="0" borderId="0" xfId="7" applyFont="1" applyFill="1" applyBorder="1" applyAlignment="1" applyProtection="1">
      <alignment horizontal="center" vertical="center" wrapText="1"/>
      <protection locked="0"/>
    </xf>
    <xf numFmtId="43" fontId="30" fillId="7" borderId="0" xfId="7" applyFont="1" applyFill="1" applyBorder="1" applyAlignment="1" applyProtection="1">
      <alignment vertical="center" wrapText="1"/>
      <protection locked="0"/>
    </xf>
    <xf numFmtId="43" fontId="33" fillId="0" borderId="0" xfId="7" applyFont="1" applyFill="1" applyBorder="1" applyAlignment="1">
      <alignment vertical="top"/>
    </xf>
    <xf numFmtId="43" fontId="34" fillId="0" borderId="0" xfId="7" applyFont="1" applyFill="1" applyBorder="1" applyAlignment="1">
      <alignment vertical="top"/>
    </xf>
    <xf numFmtId="43" fontId="31" fillId="0" borderId="0" xfId="7" applyFont="1" applyFill="1" applyBorder="1" applyAlignment="1">
      <alignment vertical="top"/>
    </xf>
    <xf numFmtId="43" fontId="27" fillId="0" borderId="0" xfId="7" applyFont="1" applyAlignment="1">
      <alignment vertical="top"/>
    </xf>
    <xf numFmtId="43" fontId="15" fillId="0" borderId="6" xfId="7" applyFont="1" applyFill="1" applyBorder="1" applyAlignment="1" applyProtection="1">
      <alignment vertical="center"/>
    </xf>
    <xf numFmtId="43" fontId="15" fillId="0" borderId="6" xfId="7" applyFont="1" applyFill="1" applyBorder="1" applyAlignment="1" applyProtection="1">
      <alignment vertical="top"/>
    </xf>
    <xf numFmtId="43" fontId="7" fillId="0" borderId="6" xfId="7" applyFont="1" applyFill="1" applyBorder="1" applyAlignment="1" applyProtection="1">
      <alignment vertical="top"/>
    </xf>
    <xf numFmtId="43" fontId="17" fillId="0" borderId="6" xfId="7" applyFont="1" applyFill="1" applyBorder="1" applyAlignment="1" applyProtection="1">
      <alignment vertical="top"/>
    </xf>
    <xf numFmtId="43" fontId="17" fillId="0" borderId="2" xfId="7" applyFont="1" applyFill="1" applyBorder="1" applyAlignment="1" applyProtection="1">
      <alignment vertical="center" wrapText="1"/>
      <protection locked="0"/>
    </xf>
    <xf numFmtId="43" fontId="17" fillId="0" borderId="2" xfId="7" applyFont="1" applyFill="1" applyBorder="1" applyAlignment="1" applyProtection="1">
      <alignment vertical="top" wrapText="1"/>
      <protection locked="0"/>
    </xf>
    <xf numFmtId="43" fontId="15" fillId="0" borderId="2" xfId="7" applyFont="1" applyFill="1" applyBorder="1" applyAlignment="1" applyProtection="1">
      <alignment vertical="center"/>
    </xf>
    <xf numFmtId="43" fontId="15" fillId="0" borderId="2" xfId="7" applyFont="1" applyFill="1" applyBorder="1" applyAlignment="1" applyProtection="1">
      <alignment vertical="top"/>
    </xf>
    <xf numFmtId="43" fontId="7" fillId="0" borderId="2" xfId="7" applyFont="1" applyFill="1" applyBorder="1" applyAlignment="1" applyProtection="1">
      <alignment vertical="top"/>
    </xf>
    <xf numFmtId="43" fontId="17" fillId="0" borderId="2" xfId="7" applyFont="1" applyFill="1" applyBorder="1" applyAlignment="1" applyProtection="1">
      <alignment vertical="top"/>
    </xf>
    <xf numFmtId="43" fontId="7" fillId="0" borderId="14" xfId="7" applyFont="1" applyBorder="1" applyAlignment="1">
      <alignment vertical="center"/>
    </xf>
    <xf numFmtId="43" fontId="7" fillId="0" borderId="14" xfId="7" applyFont="1" applyBorder="1" applyAlignment="1">
      <alignment vertical="top"/>
    </xf>
    <xf numFmtId="43" fontId="7" fillId="7" borderId="14" xfId="7" applyFont="1" applyFill="1" applyBorder="1" applyAlignment="1">
      <alignment horizontal="center" vertical="center"/>
    </xf>
    <xf numFmtId="43" fontId="7" fillId="0" borderId="14" xfId="7" applyFont="1" applyBorder="1" applyAlignment="1">
      <alignment horizontal="center" vertical="center"/>
    </xf>
    <xf numFmtId="43" fontId="7" fillId="7" borderId="14" xfId="7" applyFont="1" applyFill="1" applyBorder="1" applyAlignment="1">
      <alignment vertical="center"/>
    </xf>
    <xf numFmtId="166" fontId="12" fillId="3" borderId="6" xfId="0" applyNumberFormat="1" applyFont="1" applyFill="1" applyBorder="1" applyAlignment="1" applyProtection="1">
      <alignment vertical="center" wrapText="1"/>
      <protection locked="0"/>
    </xf>
    <xf numFmtId="166" fontId="15" fillId="4" borderId="6" xfId="0" applyNumberFormat="1" applyFont="1" applyFill="1" applyBorder="1" applyAlignment="1" applyProtection="1">
      <alignment vertical="center" wrapText="1"/>
    </xf>
    <xf numFmtId="166" fontId="16" fillId="4" borderId="6" xfId="0" applyNumberFormat="1" applyFont="1" applyFill="1" applyBorder="1" applyAlignment="1" applyProtection="1">
      <alignment vertical="center" wrapText="1"/>
    </xf>
    <xf numFmtId="166" fontId="7" fillId="0" borderId="6" xfId="0" applyNumberFormat="1" applyFont="1" applyFill="1" applyBorder="1" applyAlignment="1" applyProtection="1">
      <alignment vertical="center" wrapText="1"/>
    </xf>
    <xf numFmtId="166" fontId="15" fillId="0" borderId="6" xfId="0" applyNumberFormat="1" applyFont="1" applyFill="1" applyBorder="1" applyAlignment="1" applyProtection="1">
      <alignment vertical="center" wrapText="1"/>
    </xf>
    <xf numFmtId="166" fontId="12" fillId="5" borderId="6" xfId="0" applyNumberFormat="1" applyFont="1" applyFill="1" applyBorder="1" applyAlignment="1" applyProtection="1">
      <alignment vertical="center" wrapText="1"/>
    </xf>
    <xf numFmtId="166" fontId="7" fillId="9" borderId="6" xfId="0" applyNumberFormat="1" applyFont="1" applyFill="1" applyBorder="1" applyAlignment="1" applyProtection="1">
      <alignment vertical="center" wrapText="1"/>
    </xf>
    <xf numFmtId="166" fontId="7" fillId="11" borderId="6" xfId="0" applyNumberFormat="1" applyFont="1" applyFill="1" applyBorder="1" applyAlignment="1" applyProtection="1">
      <alignment vertical="center" wrapText="1"/>
    </xf>
    <xf numFmtId="166" fontId="12" fillId="10" borderId="6" xfId="0" applyNumberFormat="1" applyFont="1" applyFill="1" applyBorder="1" applyAlignment="1" applyProtection="1">
      <alignment vertical="center" wrapText="1"/>
    </xf>
    <xf numFmtId="166" fontId="16" fillId="10" borderId="6" xfId="0" applyNumberFormat="1" applyFont="1" applyFill="1" applyBorder="1" applyAlignment="1" applyProtection="1">
      <alignment vertical="center" wrapText="1"/>
    </xf>
    <xf numFmtId="166" fontId="15" fillId="10" borderId="6" xfId="0" applyNumberFormat="1" applyFont="1" applyFill="1" applyBorder="1" applyAlignment="1" applyProtection="1">
      <alignment vertical="center" wrapText="1"/>
    </xf>
    <xf numFmtId="166" fontId="7" fillId="8" borderId="6" xfId="0" applyNumberFormat="1" applyFont="1" applyFill="1" applyBorder="1" applyAlignment="1" applyProtection="1">
      <alignment vertical="center" wrapText="1"/>
    </xf>
    <xf numFmtId="166" fontId="7" fillId="0" borderId="6" xfId="0" applyNumberFormat="1" applyFont="1" applyBorder="1" applyAlignment="1" applyProtection="1">
      <alignment vertical="center" wrapText="1"/>
      <protection locked="0"/>
    </xf>
    <xf numFmtId="166" fontId="17" fillId="6" borderId="6" xfId="0" applyNumberFormat="1" applyFont="1" applyFill="1" applyBorder="1" applyAlignment="1" applyProtection="1">
      <alignment vertical="center" wrapText="1"/>
      <protection locked="0"/>
    </xf>
    <xf numFmtId="166" fontId="11" fillId="0" borderId="6" xfId="0" applyNumberFormat="1" applyFont="1" applyFill="1" applyBorder="1" applyAlignment="1" applyProtection="1">
      <alignment vertical="center" wrapText="1"/>
      <protection locked="0"/>
    </xf>
    <xf numFmtId="166" fontId="17" fillId="0" borderId="6" xfId="0" applyNumberFormat="1" applyFont="1" applyFill="1" applyBorder="1" applyAlignment="1" applyProtection="1">
      <alignment vertical="center" wrapText="1"/>
    </xf>
    <xf numFmtId="166" fontId="16" fillId="0" borderId="6" xfId="0" applyNumberFormat="1" applyFont="1" applyBorder="1" applyAlignment="1" applyProtection="1">
      <alignment vertical="center" wrapText="1"/>
      <protection locked="0"/>
    </xf>
    <xf numFmtId="49" fontId="27" fillId="0" borderId="0" xfId="7" applyNumberFormat="1" applyFont="1" applyAlignment="1">
      <alignment vertical="top"/>
    </xf>
    <xf numFmtId="166" fontId="7" fillId="0" borderId="0" xfId="7" applyNumberFormat="1" applyFont="1" applyAlignment="1">
      <alignment vertical="top"/>
    </xf>
    <xf numFmtId="49" fontId="5" fillId="0" borderId="6" xfId="0" applyNumberFormat="1" applyFont="1" applyFill="1" applyBorder="1" applyAlignment="1" applyProtection="1">
      <alignment vertical="center" wrapText="1"/>
      <protection locked="0"/>
    </xf>
    <xf numFmtId="49" fontId="5" fillId="0" borderId="6" xfId="0" applyNumberFormat="1" applyFont="1" applyFill="1" applyBorder="1" applyAlignment="1" applyProtection="1">
      <alignment horizontal="left" vertical="center" wrapText="1"/>
      <protection locked="0"/>
    </xf>
    <xf numFmtId="49" fontId="5" fillId="9" borderId="6" xfId="0" applyNumberFormat="1" applyFont="1" applyFill="1" applyBorder="1" applyAlignment="1" applyProtection="1">
      <alignment vertical="center" wrapText="1"/>
      <protection locked="0"/>
    </xf>
    <xf numFmtId="49" fontId="5" fillId="11" borderId="6" xfId="0" applyNumberFormat="1" applyFont="1" applyFill="1" applyBorder="1" applyAlignment="1" applyProtection="1">
      <alignment vertical="center" wrapText="1"/>
      <protection locked="0"/>
    </xf>
    <xf numFmtId="49" fontId="5" fillId="10" borderId="6" xfId="0" applyNumberFormat="1" applyFont="1" applyFill="1" applyBorder="1" applyAlignment="1" applyProtection="1">
      <alignment vertical="center" wrapText="1"/>
      <protection locked="0"/>
    </xf>
    <xf numFmtId="49" fontId="25" fillId="10" borderId="6" xfId="0" applyNumberFormat="1" applyFont="1" applyFill="1" applyBorder="1" applyAlignment="1">
      <alignment vertical="center" wrapText="1"/>
    </xf>
    <xf numFmtId="49" fontId="25" fillId="9" borderId="6" xfId="0" applyNumberFormat="1" applyFont="1" applyFill="1" applyBorder="1" applyAlignment="1">
      <alignment vertical="center" wrapText="1"/>
    </xf>
    <xf numFmtId="49" fontId="25" fillId="0" borderId="6" xfId="0" applyNumberFormat="1" applyFont="1" applyFill="1" applyBorder="1" applyAlignment="1">
      <alignment vertical="center" wrapText="1"/>
    </xf>
    <xf numFmtId="49" fontId="25" fillId="5" borderId="6" xfId="0" applyNumberFormat="1" applyFont="1" applyFill="1" applyBorder="1" applyAlignment="1">
      <alignment vertical="center" wrapText="1"/>
    </xf>
    <xf numFmtId="49" fontId="25" fillId="8" borderId="6" xfId="0" applyNumberFormat="1" applyFont="1" applyFill="1" applyBorder="1" applyAlignment="1">
      <alignment vertical="center" wrapText="1"/>
    </xf>
    <xf numFmtId="49" fontId="25" fillId="0" borderId="6" xfId="0" applyNumberFormat="1" applyFont="1" applyFill="1" applyBorder="1" applyAlignment="1">
      <alignment horizontal="left" vertical="center" wrapText="1"/>
    </xf>
    <xf numFmtId="49" fontId="25" fillId="10" borderId="6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Border="1" applyAlignment="1">
      <alignment vertical="center" wrapText="1"/>
    </xf>
    <xf numFmtId="43" fontId="21" fillId="0" borderId="0" xfId="7" applyFont="1" applyAlignment="1">
      <alignment vertical="top"/>
    </xf>
    <xf numFmtId="0" fontId="7" fillId="0" borderId="0" xfId="0" applyFont="1" applyAlignment="1">
      <alignment vertical="top"/>
    </xf>
    <xf numFmtId="167" fontId="5" fillId="0" borderId="0" xfId="7" applyNumberFormat="1" applyFont="1" applyFill="1" applyBorder="1" applyAlignment="1" applyProtection="1">
      <alignment vertical="top"/>
    </xf>
    <xf numFmtId="167" fontId="8" fillId="0" borderId="0" xfId="7" applyNumberFormat="1" applyFont="1" applyFill="1" applyBorder="1" applyAlignment="1" applyProtection="1">
      <alignment vertical="top" wrapText="1"/>
      <protection locked="0"/>
    </xf>
    <xf numFmtId="167" fontId="10" fillId="2" borderId="6" xfId="7" applyNumberFormat="1" applyFont="1" applyFill="1" applyBorder="1" applyAlignment="1" applyProtection="1">
      <alignment horizontal="center" vertical="center" wrapText="1"/>
      <protection locked="0"/>
    </xf>
    <xf numFmtId="167" fontId="10" fillId="0" borderId="6" xfId="7" applyNumberFormat="1" applyFont="1" applyFill="1" applyBorder="1" applyAlignment="1" applyProtection="1">
      <alignment vertical="center"/>
    </xf>
    <xf numFmtId="167" fontId="10" fillId="0" borderId="6" xfId="7" applyNumberFormat="1" applyFont="1" applyFill="1" applyBorder="1" applyAlignment="1" applyProtection="1">
      <alignment horizontal="center" vertical="center"/>
    </xf>
    <xf numFmtId="167" fontId="10" fillId="0" borderId="6" xfId="7" applyNumberFormat="1" applyFont="1" applyFill="1" applyBorder="1" applyAlignment="1" applyProtection="1">
      <alignment vertical="top"/>
    </xf>
    <xf numFmtId="167" fontId="12" fillId="5" borderId="6" xfId="7" applyNumberFormat="1" applyFont="1" applyFill="1" applyBorder="1" applyAlignment="1" applyProtection="1">
      <alignment vertical="center" wrapText="1"/>
      <protection locked="0"/>
    </xf>
    <xf numFmtId="167" fontId="17" fillId="5" borderId="6" xfId="7" applyNumberFormat="1" applyFont="1" applyFill="1" applyBorder="1" applyAlignment="1" applyProtection="1">
      <alignment vertical="center" wrapText="1"/>
      <protection locked="0"/>
    </xf>
    <xf numFmtId="167" fontId="12" fillId="9" borderId="6" xfId="7" applyNumberFormat="1" applyFont="1" applyFill="1" applyBorder="1" applyAlignment="1" applyProtection="1">
      <alignment vertical="center" wrapText="1"/>
      <protection locked="0"/>
    </xf>
    <xf numFmtId="167" fontId="10" fillId="9" borderId="6" xfId="7" applyNumberFormat="1" applyFont="1" applyFill="1" applyBorder="1" applyAlignment="1" applyProtection="1">
      <alignment vertical="center" wrapText="1"/>
      <protection locked="0"/>
    </xf>
    <xf numFmtId="167" fontId="12" fillId="0" borderId="6" xfId="7" applyNumberFormat="1" applyFont="1" applyFill="1" applyBorder="1" applyAlignment="1" applyProtection="1">
      <alignment vertical="center" wrapText="1"/>
      <protection locked="0"/>
    </xf>
    <xf numFmtId="167" fontId="12" fillId="0" borderId="6" xfId="7" applyNumberFormat="1" applyFont="1" applyFill="1" applyBorder="1" applyAlignment="1" applyProtection="1">
      <alignment vertical="top" wrapText="1"/>
      <protection locked="0"/>
    </xf>
    <xf numFmtId="167" fontId="10" fillId="0" borderId="6" xfId="7" applyNumberFormat="1" applyFont="1" applyFill="1" applyBorder="1" applyAlignment="1" applyProtection="1">
      <alignment vertical="top" wrapText="1"/>
      <protection locked="0"/>
    </xf>
    <xf numFmtId="167" fontId="10" fillId="0" borderId="6" xfId="7" applyNumberFormat="1" applyFont="1" applyFill="1" applyBorder="1" applyAlignment="1" applyProtection="1">
      <alignment horizontal="center" vertical="center" wrapText="1"/>
      <protection locked="0"/>
    </xf>
    <xf numFmtId="167" fontId="10" fillId="0" borderId="6" xfId="7" applyNumberFormat="1" applyFont="1" applyFill="1" applyBorder="1" applyAlignment="1" applyProtection="1">
      <alignment vertical="center" wrapText="1"/>
      <protection locked="0"/>
    </xf>
    <xf numFmtId="167" fontId="12" fillId="9" borderId="6" xfId="7" applyNumberFormat="1" applyFont="1" applyFill="1" applyBorder="1" applyAlignment="1" applyProtection="1">
      <alignment vertical="top" wrapText="1"/>
      <protection locked="0"/>
    </xf>
    <xf numFmtId="167" fontId="10" fillId="9" borderId="6" xfId="7" applyNumberFormat="1" applyFont="1" applyFill="1" applyBorder="1" applyAlignment="1" applyProtection="1">
      <alignment vertical="top" wrapText="1"/>
      <protection locked="0"/>
    </xf>
    <xf numFmtId="167" fontId="12" fillId="11" borderId="6" xfId="7" applyNumberFormat="1" applyFont="1" applyFill="1" applyBorder="1" applyAlignment="1" applyProtection="1">
      <alignment vertical="center" wrapText="1"/>
      <protection locked="0"/>
    </xf>
    <xf numFmtId="167" fontId="12" fillId="10" borderId="6" xfId="7" applyNumberFormat="1" applyFont="1" applyFill="1" applyBorder="1" applyAlignment="1" applyProtection="1">
      <alignment vertical="center" wrapText="1"/>
      <protection locked="0"/>
    </xf>
    <xf numFmtId="167" fontId="17" fillId="10" borderId="6" xfId="7" applyNumberFormat="1" applyFont="1" applyFill="1" applyBorder="1" applyAlignment="1" applyProtection="1">
      <alignment vertical="center" wrapText="1"/>
      <protection locked="0"/>
    </xf>
    <xf numFmtId="167" fontId="10" fillId="10" borderId="6" xfId="7" applyNumberFormat="1" applyFont="1" applyFill="1" applyBorder="1" applyAlignment="1" applyProtection="1">
      <alignment vertical="center" wrapText="1"/>
      <protection locked="0"/>
    </xf>
    <xf numFmtId="167" fontId="12" fillId="8" borderId="6" xfId="7" applyNumberFormat="1" applyFont="1" applyFill="1" applyBorder="1" applyAlignment="1" applyProtection="1">
      <alignment vertical="center" wrapText="1"/>
      <protection locked="0"/>
    </xf>
    <xf numFmtId="167" fontId="12" fillId="8" borderId="6" xfId="7" applyNumberFormat="1" applyFont="1" applyFill="1" applyBorder="1" applyAlignment="1" applyProtection="1">
      <alignment vertical="center"/>
    </xf>
    <xf numFmtId="167" fontId="10" fillId="8" borderId="6" xfId="7" applyNumberFormat="1" applyFont="1" applyFill="1" applyBorder="1" applyAlignment="1" applyProtection="1">
      <alignment vertical="center" wrapText="1"/>
      <protection locked="0"/>
    </xf>
    <xf numFmtId="167" fontId="10" fillId="8" borderId="6" xfId="7" applyNumberFormat="1" applyFont="1" applyFill="1" applyBorder="1" applyAlignment="1" applyProtection="1">
      <alignment horizontal="center" vertical="center"/>
    </xf>
    <xf numFmtId="167" fontId="10" fillId="8" borderId="6" xfId="7" applyNumberFormat="1" applyFont="1" applyFill="1" applyBorder="1" applyAlignment="1" applyProtection="1">
      <alignment horizontal="center" vertical="center" wrapText="1"/>
      <protection locked="0"/>
    </xf>
    <xf numFmtId="167" fontId="10" fillId="8" borderId="6" xfId="7" applyNumberFormat="1" applyFont="1" applyFill="1" applyBorder="1" applyAlignment="1" applyProtection="1">
      <alignment vertical="top"/>
    </xf>
    <xf numFmtId="167" fontId="10" fillId="8" borderId="6" xfId="7" applyNumberFormat="1" applyFont="1" applyFill="1" applyBorder="1" applyAlignment="1" applyProtection="1">
      <alignment vertical="top" wrapText="1"/>
      <protection locked="0"/>
    </xf>
    <xf numFmtId="167" fontId="7" fillId="0" borderId="6" xfId="7" applyNumberFormat="1" applyFont="1" applyFill="1" applyBorder="1" applyAlignment="1" applyProtection="1">
      <alignment vertical="top"/>
    </xf>
    <xf numFmtId="167" fontId="12" fillId="6" borderId="6" xfId="7" applyNumberFormat="1" applyFont="1" applyFill="1" applyBorder="1" applyAlignment="1" applyProtection="1">
      <alignment vertical="top"/>
    </xf>
    <xf numFmtId="167" fontId="12" fillId="0" borderId="6" xfId="7" applyNumberFormat="1" applyFont="1" applyFill="1" applyBorder="1" applyAlignment="1" applyProtection="1">
      <alignment vertical="top"/>
    </xf>
    <xf numFmtId="167" fontId="7" fillId="0" borderId="6" xfId="7" applyNumberFormat="1" applyFont="1" applyBorder="1" applyAlignment="1">
      <alignment vertical="top"/>
    </xf>
    <xf numFmtId="167" fontId="7" fillId="0" borderId="6" xfId="7" applyNumberFormat="1" applyFont="1" applyBorder="1" applyAlignment="1">
      <alignment horizontal="center" vertical="top"/>
    </xf>
    <xf numFmtId="167" fontId="14" fillId="0" borderId="0" xfId="7" applyNumberFormat="1" applyFont="1" applyBorder="1" applyAlignment="1">
      <alignment vertical="top"/>
    </xf>
    <xf numFmtId="167" fontId="23" fillId="0" borderId="0" xfId="7" applyNumberFormat="1" applyFont="1" applyBorder="1" applyAlignment="1">
      <alignment vertical="top"/>
    </xf>
    <xf numFmtId="167" fontId="0" fillId="0" borderId="12" xfId="7" applyNumberFormat="1" applyFont="1" applyBorder="1" applyAlignment="1">
      <alignment vertical="top"/>
    </xf>
    <xf numFmtId="167" fontId="23" fillId="0" borderId="0" xfId="7" applyNumberFormat="1" applyFont="1" applyAlignment="1">
      <alignment vertical="top"/>
    </xf>
    <xf numFmtId="167" fontId="0" fillId="0" borderId="0" xfId="7" applyNumberFormat="1" applyFont="1" applyAlignment="1">
      <alignment vertical="top"/>
    </xf>
    <xf numFmtId="167" fontId="0" fillId="0" borderId="0" xfId="7" applyNumberFormat="1" applyFont="1" applyBorder="1" applyAlignment="1">
      <alignment vertical="top"/>
    </xf>
    <xf numFmtId="167" fontId="7" fillId="0" borderId="0" xfId="7" applyNumberFormat="1" applyFont="1" applyAlignment="1">
      <alignment vertical="top"/>
    </xf>
    <xf numFmtId="167" fontId="25" fillId="0" borderId="0" xfId="0" applyNumberFormat="1" applyFont="1" applyAlignment="1">
      <alignment vertical="top" wrapText="1"/>
    </xf>
    <xf numFmtId="49" fontId="25" fillId="0" borderId="6" xfId="0" applyNumberFormat="1" applyFont="1" applyBorder="1" applyAlignment="1">
      <alignment horizontal="left" vertical="center" wrapText="1"/>
    </xf>
    <xf numFmtId="49" fontId="25" fillId="0" borderId="6" xfId="0" applyNumberFormat="1" applyFont="1" applyBorder="1" applyAlignment="1">
      <alignment horizontal="center" vertical="center" wrapText="1"/>
    </xf>
    <xf numFmtId="49" fontId="25" fillId="0" borderId="6" xfId="0" applyNumberFormat="1" applyFont="1" applyBorder="1" applyAlignment="1">
      <alignment vertical="top" wrapText="1"/>
    </xf>
    <xf numFmtId="167" fontId="10" fillId="0" borderId="6" xfId="7" applyNumberFormat="1" applyFont="1" applyFill="1" applyBorder="1" applyAlignment="1" applyProtection="1">
      <alignment horizontal="center" vertical="center" wrapText="1"/>
    </xf>
    <xf numFmtId="166" fontId="7" fillId="0" borderId="6" xfId="0" applyNumberFormat="1" applyFont="1" applyFill="1" applyBorder="1" applyAlignment="1" applyProtection="1">
      <alignment horizontal="left" vertical="center" wrapText="1"/>
    </xf>
    <xf numFmtId="49" fontId="25" fillId="3" borderId="6" xfId="0" applyNumberFormat="1" applyFont="1" applyFill="1" applyBorder="1" applyAlignment="1">
      <alignment vertical="center" wrapText="1"/>
    </xf>
    <xf numFmtId="49" fontId="25" fillId="4" borderId="6" xfId="0" applyNumberFormat="1" applyFont="1" applyFill="1" applyBorder="1" applyAlignment="1">
      <alignment vertical="center" wrapText="1"/>
    </xf>
    <xf numFmtId="49" fontId="5" fillId="5" borderId="6" xfId="0" applyNumberFormat="1" applyFont="1" applyFill="1" applyBorder="1" applyAlignment="1" applyProtection="1">
      <alignment vertical="center" wrapText="1"/>
      <protection locked="0"/>
    </xf>
    <xf numFmtId="49" fontId="26" fillId="6" borderId="6" xfId="0" applyNumberFormat="1" applyFont="1" applyFill="1" applyBorder="1" applyAlignment="1">
      <alignment vertical="center" wrapText="1"/>
    </xf>
    <xf numFmtId="49" fontId="26" fillId="0" borderId="6" xfId="0" applyNumberFormat="1" applyFont="1" applyFill="1" applyBorder="1" applyAlignment="1">
      <alignment vertical="center" wrapText="1"/>
    </xf>
    <xf numFmtId="49" fontId="23" fillId="0" borderId="0" xfId="0" applyNumberFormat="1" applyFont="1" applyAlignment="1">
      <alignment vertical="top" wrapText="1"/>
    </xf>
    <xf numFmtId="165" fontId="5" fillId="2" borderId="6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Border="1" applyAlignment="1">
      <alignment horizontal="justify" vertical="top" wrapText="1"/>
    </xf>
    <xf numFmtId="168" fontId="0" fillId="0" borderId="0" xfId="0" applyNumberFormat="1" applyAlignment="1">
      <alignment vertical="top"/>
    </xf>
    <xf numFmtId="166" fontId="17" fillId="0" borderId="6" xfId="0" applyNumberFormat="1" applyFont="1" applyFill="1" applyBorder="1" applyAlignment="1" applyProtection="1">
      <alignment vertical="center" wrapText="1"/>
      <protection locked="0"/>
    </xf>
    <xf numFmtId="166" fontId="7" fillId="0" borderId="6" xfId="0" applyNumberFormat="1" applyFont="1" applyFill="1" applyBorder="1" applyAlignment="1" applyProtection="1">
      <alignment vertical="center" wrapText="1"/>
      <protection locked="0"/>
    </xf>
    <xf numFmtId="167" fontId="7" fillId="0" borderId="6" xfId="7" applyNumberFormat="1" applyFont="1" applyFill="1" applyBorder="1" applyAlignment="1">
      <alignment vertical="top"/>
    </xf>
    <xf numFmtId="168" fontId="0" fillId="7" borderId="0" xfId="0" applyNumberFormat="1" applyFill="1" applyAlignment="1">
      <alignment vertical="top"/>
    </xf>
    <xf numFmtId="168" fontId="0" fillId="0" borderId="0" xfId="0" applyNumberFormat="1" applyAlignment="1">
      <alignment vertical="center"/>
    </xf>
    <xf numFmtId="169" fontId="12" fillId="9" borderId="6" xfId="7" applyNumberFormat="1" applyFont="1" applyFill="1" applyBorder="1" applyAlignment="1" applyProtection="1">
      <alignment vertical="center" wrapText="1"/>
      <protection locked="0"/>
    </xf>
    <xf numFmtId="169" fontId="10" fillId="0" borderId="6" xfId="7" applyNumberFormat="1" applyFont="1" applyFill="1" applyBorder="1" applyAlignment="1" applyProtection="1">
      <alignment vertical="center"/>
    </xf>
    <xf numFmtId="169" fontId="10" fillId="0" borderId="6" xfId="7" applyNumberFormat="1" applyFont="1" applyFill="1" applyBorder="1" applyAlignment="1" applyProtection="1">
      <alignment vertical="center" wrapText="1"/>
      <protection locked="0"/>
    </xf>
    <xf numFmtId="4" fontId="12" fillId="9" borderId="6" xfId="7" applyNumberFormat="1" applyFont="1" applyFill="1" applyBorder="1" applyAlignment="1" applyProtection="1">
      <alignment vertical="center" wrapText="1"/>
      <protection locked="0"/>
    </xf>
    <xf numFmtId="167" fontId="12" fillId="3" borderId="6" xfId="7" applyNumberFormat="1" applyFont="1" applyFill="1" applyBorder="1" applyAlignment="1" applyProtection="1">
      <alignment horizontal="center" vertical="center"/>
    </xf>
    <xf numFmtId="167" fontId="10" fillId="4" borderId="6" xfId="7" applyNumberFormat="1" applyFont="1" applyFill="1" applyBorder="1" applyAlignment="1" applyProtection="1">
      <alignment horizontal="center" vertical="center"/>
    </xf>
    <xf numFmtId="167" fontId="20" fillId="0" borderId="6" xfId="7" applyNumberFormat="1" applyFont="1" applyFill="1" applyBorder="1" applyAlignment="1" applyProtection="1">
      <alignment horizontal="center" vertical="center"/>
    </xf>
    <xf numFmtId="168" fontId="4" fillId="7" borderId="0" xfId="0" applyNumberFormat="1" applyFont="1" applyFill="1" applyAlignment="1">
      <alignment vertical="center"/>
    </xf>
    <xf numFmtId="167" fontId="0" fillId="0" borderId="0" xfId="0" applyNumberFormat="1" applyAlignment="1">
      <alignment vertical="top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0" fontId="36" fillId="0" borderId="0" xfId="0" applyFont="1" applyAlignment="1">
      <alignment horizontal="justify" vertical="center"/>
    </xf>
    <xf numFmtId="167" fontId="17" fillId="5" borderId="6" xfId="7" applyNumberFormat="1" applyFont="1" applyFill="1" applyBorder="1" applyAlignment="1" applyProtection="1">
      <alignment horizontal="right" vertical="center" wrapText="1"/>
      <protection locked="0"/>
    </xf>
    <xf numFmtId="167" fontId="7" fillId="0" borderId="6" xfId="7" applyNumberFormat="1" applyFont="1" applyFill="1" applyBorder="1" applyAlignment="1" applyProtection="1">
      <alignment horizontal="center" vertical="center"/>
    </xf>
    <xf numFmtId="167" fontId="37" fillId="0" borderId="6" xfId="7" applyNumberFormat="1" applyFont="1" applyFill="1" applyBorder="1" applyAlignment="1" applyProtection="1">
      <alignment horizontal="center" vertical="center"/>
    </xf>
    <xf numFmtId="167" fontId="10" fillId="0" borderId="6" xfId="7" applyNumberFormat="1" applyFont="1" applyFill="1" applyBorder="1" applyAlignment="1" applyProtection="1">
      <alignment vertical="center" wrapText="1"/>
      <protection locked="0"/>
    </xf>
    <xf numFmtId="167" fontId="12" fillId="11" borderId="6" xfId="7" applyNumberFormat="1" applyFont="1" applyFill="1" applyBorder="1" applyAlignment="1" applyProtection="1">
      <alignment vertical="center" wrapText="1"/>
      <protection locked="0"/>
    </xf>
    <xf numFmtId="49" fontId="25" fillId="8" borderId="6" xfId="0" applyNumberFormat="1" applyFont="1" applyFill="1" applyBorder="1" applyAlignment="1">
      <alignment vertical="center" wrapText="1"/>
    </xf>
    <xf numFmtId="167" fontId="10" fillId="0" borderId="6" xfId="7" applyNumberFormat="1" applyFont="1" applyFill="1" applyBorder="1" applyAlignment="1" applyProtection="1">
      <alignment horizontal="center" vertical="center" wrapText="1"/>
      <protection locked="0"/>
    </xf>
    <xf numFmtId="167" fontId="39" fillId="0" borderId="6" xfId="7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vertical="center"/>
    </xf>
    <xf numFmtId="167" fontId="17" fillId="8" borderId="6" xfId="7" applyNumberFormat="1" applyFont="1" applyFill="1" applyBorder="1" applyAlignment="1" applyProtection="1">
      <alignment vertical="center"/>
    </xf>
    <xf numFmtId="167" fontId="12" fillId="8" borderId="6" xfId="7" applyNumberFormat="1" applyFont="1" applyFill="1" applyBorder="1" applyAlignment="1" applyProtection="1">
      <alignment horizontal="center" vertical="center" wrapText="1"/>
      <protection locked="0"/>
    </xf>
    <xf numFmtId="167" fontId="17" fillId="8" borderId="6" xfId="7" applyNumberFormat="1" applyFont="1" applyFill="1" applyBorder="1" applyAlignment="1" applyProtection="1">
      <alignment vertical="center" wrapText="1"/>
      <protection locked="0"/>
    </xf>
    <xf numFmtId="167" fontId="7" fillId="0" borderId="6" xfId="7" applyNumberFormat="1" applyFont="1" applyFill="1" applyBorder="1" applyAlignment="1" applyProtection="1">
      <alignment vertical="center" wrapText="1"/>
      <protection locked="0"/>
    </xf>
    <xf numFmtId="167" fontId="12" fillId="8" borderId="6" xfId="7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Alignment="1">
      <alignment vertical="center"/>
    </xf>
    <xf numFmtId="168" fontId="19" fillId="0" borderId="0" xfId="0" applyNumberFormat="1" applyFont="1" applyAlignment="1">
      <alignment vertical="center"/>
    </xf>
    <xf numFmtId="49" fontId="25" fillId="0" borderId="6" xfId="0" applyNumberFormat="1" applyFont="1" applyBorder="1" applyAlignment="1">
      <alignment vertical="center" wrapText="1"/>
    </xf>
    <xf numFmtId="49" fontId="25" fillId="0" borderId="6" xfId="0" applyNumberFormat="1" applyFont="1" applyBorder="1" applyAlignment="1">
      <alignment vertical="center" wrapText="1"/>
    </xf>
    <xf numFmtId="49" fontId="25" fillId="0" borderId="6" xfId="0" applyNumberFormat="1" applyFont="1" applyBorder="1" applyAlignment="1">
      <alignment vertical="center" wrapText="1"/>
    </xf>
    <xf numFmtId="49" fontId="25" fillId="0" borderId="6" xfId="0" applyNumberFormat="1" applyFont="1" applyBorder="1" applyAlignment="1">
      <alignment horizontal="justify" vertical="top" wrapText="1"/>
    </xf>
    <xf numFmtId="167" fontId="7" fillId="4" borderId="6" xfId="7" applyNumberFormat="1" applyFont="1" applyFill="1" applyBorder="1" applyAlignment="1" applyProtection="1">
      <alignment horizontal="center" vertical="center"/>
    </xf>
    <xf numFmtId="167" fontId="10" fillId="7" borderId="6" xfId="7" applyNumberFormat="1" applyFont="1" applyFill="1" applyBorder="1" applyAlignment="1" applyProtection="1">
      <alignment horizontal="center" vertical="center"/>
    </xf>
    <xf numFmtId="167" fontId="10" fillId="0" borderId="6" xfId="7" applyNumberFormat="1" applyFont="1" applyFill="1" applyBorder="1" applyAlignment="1" applyProtection="1">
      <alignment horizontal="right" vertical="center"/>
    </xf>
    <xf numFmtId="167" fontId="12" fillId="8" borderId="6" xfId="7" applyNumberFormat="1" applyFont="1" applyFill="1" applyBorder="1" applyAlignment="1" applyProtection="1">
      <alignment horizontal="center" vertical="center"/>
    </xf>
    <xf numFmtId="166" fontId="7" fillId="7" borderId="6" xfId="0" applyNumberFormat="1" applyFont="1" applyFill="1" applyBorder="1" applyAlignment="1" applyProtection="1">
      <alignment vertical="center" wrapText="1"/>
    </xf>
    <xf numFmtId="167" fontId="10" fillId="7" borderId="6" xfId="7" applyNumberFormat="1" applyFont="1" applyFill="1" applyBorder="1" applyAlignment="1" applyProtection="1">
      <alignment horizontal="center" vertical="center" wrapText="1"/>
    </xf>
    <xf numFmtId="49" fontId="25" fillId="7" borderId="6" xfId="0" applyNumberFormat="1" applyFont="1" applyFill="1" applyBorder="1" applyAlignment="1">
      <alignment vertical="top" wrapText="1"/>
    </xf>
    <xf numFmtId="43" fontId="31" fillId="7" borderId="0" xfId="7" applyFont="1" applyFill="1" applyBorder="1" applyAlignment="1">
      <alignment vertical="top"/>
    </xf>
    <xf numFmtId="43" fontId="7" fillId="7" borderId="0" xfId="7" applyFont="1" applyFill="1" applyAlignment="1">
      <alignment vertical="top"/>
    </xf>
    <xf numFmtId="0" fontId="0" fillId="7" borderId="0" xfId="0" applyFont="1" applyFill="1" applyAlignment="1">
      <alignment vertical="top"/>
    </xf>
    <xf numFmtId="169" fontId="10" fillId="0" borderId="6" xfId="7" applyNumberFormat="1" applyFont="1" applyFill="1" applyBorder="1" applyAlignment="1" applyProtection="1">
      <alignment horizontal="right" vertical="center" wrapText="1"/>
    </xf>
    <xf numFmtId="49" fontId="25" fillId="7" borderId="6" xfId="0" applyNumberFormat="1" applyFont="1" applyFill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167" fontId="7" fillId="0" borderId="6" xfId="7" applyNumberFormat="1" applyFont="1" applyFill="1" applyBorder="1" applyAlignment="1">
      <alignment vertical="center"/>
    </xf>
    <xf numFmtId="167" fontId="7" fillId="7" borderId="6" xfId="7" applyNumberFormat="1" applyFont="1" applyFill="1" applyBorder="1" applyAlignment="1">
      <alignment vertical="center"/>
    </xf>
    <xf numFmtId="167" fontId="7" fillId="0" borderId="6" xfId="7" applyNumberFormat="1" applyFont="1" applyFill="1" applyBorder="1" applyAlignment="1" applyProtection="1">
      <alignment vertical="center"/>
    </xf>
    <xf numFmtId="49" fontId="19" fillId="0" borderId="0" xfId="0" applyNumberFormat="1" applyFont="1" applyAlignment="1">
      <alignment vertical="top"/>
    </xf>
    <xf numFmtId="167" fontId="7" fillId="10" borderId="6" xfId="7" applyNumberFormat="1" applyFont="1" applyFill="1" applyBorder="1" applyAlignment="1" applyProtection="1">
      <alignment vertical="center" wrapText="1"/>
      <protection locked="0"/>
    </xf>
    <xf numFmtId="167" fontId="7" fillId="10" borderId="6" xfId="7" applyNumberFormat="1" applyFont="1" applyFill="1" applyBorder="1" applyAlignment="1" applyProtection="1">
      <alignment vertical="center"/>
    </xf>
    <xf numFmtId="167" fontId="16" fillId="10" borderId="6" xfId="7" applyNumberFormat="1" applyFont="1" applyFill="1" applyBorder="1" applyAlignment="1" applyProtection="1">
      <alignment vertical="center"/>
    </xf>
    <xf numFmtId="167" fontId="7" fillId="10" borderId="6" xfId="7" applyNumberFormat="1" applyFont="1" applyFill="1" applyBorder="1" applyAlignment="1" applyProtection="1">
      <alignment vertical="top" wrapText="1"/>
      <protection locked="0"/>
    </xf>
    <xf numFmtId="166" fontId="12" fillId="3" borderId="8" xfId="0" applyNumberFormat="1" applyFont="1" applyFill="1" applyBorder="1" applyAlignment="1" applyProtection="1">
      <alignment vertical="center" wrapText="1"/>
      <protection locked="0"/>
    </xf>
    <xf numFmtId="166" fontId="12" fillId="3" borderId="9" xfId="0" applyNumberFormat="1" applyFont="1" applyFill="1" applyBorder="1" applyAlignment="1" applyProtection="1">
      <alignment vertical="center" wrapText="1"/>
      <protection locked="0"/>
    </xf>
    <xf numFmtId="166" fontId="12" fillId="3" borderId="10" xfId="0" applyNumberFormat="1" applyFont="1" applyFill="1" applyBorder="1" applyAlignment="1" applyProtection="1">
      <alignment vertical="center" wrapText="1"/>
      <protection locked="0"/>
    </xf>
    <xf numFmtId="166" fontId="12" fillId="3" borderId="11" xfId="0" applyNumberFormat="1" applyFont="1" applyFill="1" applyBorder="1" applyAlignment="1" applyProtection="1">
      <alignment vertical="center" wrapText="1"/>
      <protection locked="0"/>
    </xf>
    <xf numFmtId="166" fontId="12" fillId="3" borderId="12" xfId="0" applyNumberFormat="1" applyFont="1" applyFill="1" applyBorder="1" applyAlignment="1" applyProtection="1">
      <alignment vertical="center" wrapText="1"/>
      <protection locked="0"/>
    </xf>
    <xf numFmtId="166" fontId="12" fillId="3" borderId="13" xfId="0" applyNumberFormat="1" applyFont="1" applyFill="1" applyBorder="1" applyAlignment="1" applyProtection="1">
      <alignment vertical="center" wrapText="1"/>
      <protection locked="0"/>
    </xf>
    <xf numFmtId="166" fontId="12" fillId="3" borderId="1" xfId="0" applyNumberFormat="1" applyFont="1" applyFill="1" applyBorder="1" applyAlignment="1" applyProtection="1">
      <alignment vertical="center" wrapText="1"/>
      <protection locked="0"/>
    </xf>
    <xf numFmtId="166" fontId="12" fillId="3" borderId="7" xfId="0" applyNumberFormat="1" applyFont="1" applyFill="1" applyBorder="1" applyAlignment="1" applyProtection="1">
      <alignment vertical="center" wrapText="1"/>
      <protection locked="0"/>
    </xf>
    <xf numFmtId="166" fontId="12" fillId="3" borderId="8" xfId="0" applyNumberFormat="1" applyFont="1" applyFill="1" applyBorder="1" applyAlignment="1" applyProtection="1">
      <alignment vertical="top" wrapText="1"/>
      <protection locked="0"/>
    </xf>
    <xf numFmtId="166" fontId="12" fillId="3" borderId="9" xfId="0" applyNumberFormat="1" applyFont="1" applyFill="1" applyBorder="1" applyAlignment="1" applyProtection="1">
      <alignment vertical="top" wrapText="1"/>
      <protection locked="0"/>
    </xf>
    <xf numFmtId="166" fontId="12" fillId="3" borderId="10" xfId="0" applyNumberFormat="1" applyFont="1" applyFill="1" applyBorder="1" applyAlignment="1" applyProtection="1">
      <alignment vertical="top" wrapText="1"/>
      <protection locked="0"/>
    </xf>
    <xf numFmtId="166" fontId="12" fillId="3" borderId="11" xfId="0" applyNumberFormat="1" applyFont="1" applyFill="1" applyBorder="1" applyAlignment="1" applyProtection="1">
      <alignment vertical="top" wrapText="1"/>
      <protection locked="0"/>
    </xf>
    <xf numFmtId="166" fontId="12" fillId="3" borderId="12" xfId="0" applyNumberFormat="1" applyFont="1" applyFill="1" applyBorder="1" applyAlignment="1" applyProtection="1">
      <alignment vertical="top" wrapText="1"/>
      <protection locked="0"/>
    </xf>
    <xf numFmtId="166" fontId="12" fillId="3" borderId="13" xfId="0" applyNumberFormat="1" applyFont="1" applyFill="1" applyBorder="1" applyAlignment="1" applyProtection="1">
      <alignment vertical="top" wrapText="1"/>
      <protection locked="0"/>
    </xf>
    <xf numFmtId="3" fontId="22" fillId="0" borderId="9" xfId="0" applyNumberFormat="1" applyFont="1" applyBorder="1" applyAlignment="1" applyProtection="1">
      <alignment horizontal="left" vertical="center" wrapText="1"/>
      <protection locked="0"/>
    </xf>
    <xf numFmtId="2" fontId="6" fillId="0" borderId="0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horizontal="center" wrapText="1"/>
      <protection locked="0"/>
    </xf>
    <xf numFmtId="3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12" fillId="2" borderId="5" xfId="0" applyNumberFormat="1" applyFont="1" applyFill="1" applyBorder="1" applyAlignment="1" applyProtection="1">
      <alignment horizontal="center" vertical="center" wrapText="1"/>
      <protection locked="0"/>
    </xf>
    <xf numFmtId="3" fontId="12" fillId="2" borderId="7" xfId="0" applyNumberFormat="1" applyFont="1" applyFill="1" applyBorder="1" applyAlignment="1" applyProtection="1">
      <alignment horizontal="center" vertical="center" wrapText="1"/>
      <protection locked="0"/>
    </xf>
    <xf numFmtId="2" fontId="13" fillId="2" borderId="2" xfId="0" applyNumberFormat="1" applyFont="1" applyFill="1" applyBorder="1" applyAlignment="1" applyProtection="1">
      <alignment horizontal="center" vertical="top" wrapText="1"/>
      <protection locked="0"/>
    </xf>
    <xf numFmtId="2" fontId="13" fillId="2" borderId="3" xfId="0" applyNumberFormat="1" applyFont="1" applyFill="1" applyBorder="1" applyAlignment="1" applyProtection="1">
      <alignment horizontal="center" vertical="top" wrapText="1"/>
      <protection locked="0"/>
    </xf>
    <xf numFmtId="2" fontId="13" fillId="2" borderId="4" xfId="0" applyNumberFormat="1" applyFont="1" applyFill="1" applyBorder="1" applyAlignment="1" applyProtection="1">
      <alignment horizontal="center" vertical="top" wrapText="1"/>
      <protection locked="0"/>
    </xf>
    <xf numFmtId="167" fontId="10" fillId="2" borderId="6" xfId="7" applyNumberFormat="1" applyFont="1" applyFill="1" applyBorder="1" applyAlignment="1" applyProtection="1">
      <alignment horizontal="center" vertical="center" wrapText="1"/>
      <protection locked="0"/>
    </xf>
    <xf numFmtId="49" fontId="5" fillId="2" borderId="6" xfId="0" applyNumberFormat="1" applyFont="1" applyFill="1" applyBorder="1" applyAlignment="1" applyProtection="1">
      <alignment horizontal="center" vertical="center" wrapText="1"/>
      <protection locked="0"/>
    </xf>
  </cellXfs>
  <cellStyles count="18">
    <cellStyle name="xl41" xfId="9"/>
    <cellStyle name="xl64" xfId="8"/>
    <cellStyle name="Обычный" xfId="0" builtinId="0"/>
    <cellStyle name="Обычный 2" xfId="12"/>
    <cellStyle name="Обычный 3" xfId="10"/>
    <cellStyle name="Обычный 3 2" xfId="14"/>
    <cellStyle name="Обычный 3 3" xfId="16"/>
    <cellStyle name="Процентный 2" xfId="13"/>
    <cellStyle name="Процентный 3" xfId="11"/>
    <cellStyle name="Процентный 3 2" xfId="15"/>
    <cellStyle name="Процентный 3 3" xfId="17"/>
    <cellStyle name="Стиль 1" xfId="1"/>
    <cellStyle name="Стиль 2" xfId="2"/>
    <cellStyle name="Стиль 3" xfId="3"/>
    <cellStyle name="Стиль 4" xfId="4"/>
    <cellStyle name="Стиль 5" xfId="5"/>
    <cellStyle name="Стиль 6" xfId="6"/>
    <cellStyle name="Финансовый" xfId="7" builtinId="3"/>
  </cellStyles>
  <dxfs count="0"/>
  <tableStyles count="0" defaultTableStyle="TableStyleMedium2" defaultPivotStyle="PivotStyleLight16"/>
  <colors>
    <mruColors>
      <color rgb="FFFFCC66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8"/>
  <sheetViews>
    <sheetView tabSelected="1" view="pageBreakPreview" zoomScaleNormal="100" zoomScaleSheetLayoutView="100" workbookViewId="0">
      <pane xSplit="1" ySplit="7" topLeftCell="C95" activePane="bottomRight" state="frozen"/>
      <selection pane="topRight" activeCell="B1" sqref="B1"/>
      <selection pane="bottomLeft" activeCell="A8" sqref="A8"/>
      <selection pane="bottomRight" activeCell="H97" sqref="H97"/>
    </sheetView>
  </sheetViews>
  <sheetFormatPr defaultRowHeight="12.75" x14ac:dyDescent="0.2"/>
  <cols>
    <col min="1" max="1" width="53.42578125" style="28" customWidth="1"/>
    <col min="2" max="2" width="19.28515625" style="140" customWidth="1"/>
    <col min="3" max="3" width="20.28515625" style="140" customWidth="1"/>
    <col min="4" max="4" width="20" style="140" customWidth="1"/>
    <col min="5" max="5" width="16.5703125" style="140" customWidth="1"/>
    <col min="6" max="6" width="18.5703125" style="140" customWidth="1"/>
    <col min="7" max="7" width="19.5703125" style="140" customWidth="1"/>
    <col min="8" max="8" width="49.85546875" style="21" customWidth="1"/>
    <col min="9" max="9" width="17" style="53" hidden="1" customWidth="1"/>
    <col min="10" max="10" width="16.42578125" style="10" hidden="1" customWidth="1"/>
    <col min="11" max="11" width="15.28515625" style="10" hidden="1" customWidth="1"/>
    <col min="12" max="12" width="21.42578125" style="10" hidden="1" customWidth="1"/>
    <col min="13" max="13" width="16.5703125" style="10" hidden="1" customWidth="1"/>
    <col min="14" max="14" width="16.7109375" style="10" hidden="1" customWidth="1"/>
    <col min="15" max="15" width="14.28515625" style="10" hidden="1" customWidth="1"/>
    <col min="16" max="16" width="14.42578125" style="10" hidden="1" customWidth="1"/>
    <col min="17" max="17" width="16.28515625" style="10" hidden="1" customWidth="1"/>
    <col min="18" max="18" width="11.85546875" style="1" customWidth="1"/>
    <col min="19" max="19" width="11.85546875" style="1" bestFit="1" customWidth="1"/>
    <col min="20" max="20" width="9.140625" style="1"/>
    <col min="21" max="21" width="15" style="1" customWidth="1"/>
    <col min="22" max="16384" width="9.140625" style="1"/>
  </cols>
  <sheetData>
    <row r="1" spans="1:17" ht="15" x14ac:dyDescent="0.2">
      <c r="A1" s="23"/>
      <c r="B1" s="103"/>
      <c r="C1" s="103"/>
      <c r="D1" s="103"/>
      <c r="E1" s="103"/>
      <c r="F1" s="103"/>
      <c r="G1" s="230" t="s">
        <v>0</v>
      </c>
      <c r="H1" s="230"/>
      <c r="I1" s="35"/>
    </row>
    <row r="2" spans="1:17" ht="30" customHeight="1" x14ac:dyDescent="0.3">
      <c r="A2" s="231" t="s">
        <v>118</v>
      </c>
      <c r="B2" s="231"/>
      <c r="C2" s="231"/>
      <c r="D2" s="231"/>
      <c r="E2" s="231"/>
      <c r="F2" s="231"/>
      <c r="G2" s="231"/>
      <c r="H2" s="231"/>
      <c r="I2" s="36"/>
    </row>
    <row r="3" spans="1:17" ht="18.75" x14ac:dyDescent="0.2">
      <c r="A3" s="24"/>
      <c r="B3" s="104"/>
      <c r="C3" s="104"/>
      <c r="D3" s="104"/>
      <c r="E3" s="104"/>
      <c r="F3" s="104"/>
      <c r="G3" s="104"/>
      <c r="H3" s="18" t="s">
        <v>1</v>
      </c>
      <c r="I3" s="37"/>
    </row>
    <row r="4" spans="1:17" x14ac:dyDescent="0.2">
      <c r="A4" s="232" t="s">
        <v>2</v>
      </c>
      <c r="B4" s="235" t="s">
        <v>3</v>
      </c>
      <c r="C4" s="236"/>
      <c r="D4" s="236"/>
      <c r="E4" s="236"/>
      <c r="F4" s="236"/>
      <c r="G4" s="236"/>
      <c r="H4" s="237"/>
      <c r="I4" s="38"/>
    </row>
    <row r="5" spans="1:17" x14ac:dyDescent="0.2">
      <c r="A5" s="233"/>
      <c r="B5" s="238" t="s">
        <v>109</v>
      </c>
      <c r="C5" s="238" t="s">
        <v>4</v>
      </c>
      <c r="D5" s="238" t="s">
        <v>5</v>
      </c>
      <c r="E5" s="238"/>
      <c r="F5" s="238"/>
      <c r="G5" s="238" t="s">
        <v>6</v>
      </c>
      <c r="H5" s="239" t="s">
        <v>106</v>
      </c>
      <c r="I5" s="39"/>
      <c r="L5" s="87"/>
    </row>
    <row r="6" spans="1:17" ht="34.5" customHeight="1" x14ac:dyDescent="0.2">
      <c r="A6" s="234"/>
      <c r="B6" s="238"/>
      <c r="C6" s="238"/>
      <c r="D6" s="105" t="s">
        <v>7</v>
      </c>
      <c r="E6" s="105" t="s">
        <v>8</v>
      </c>
      <c r="F6" s="105" t="s">
        <v>9</v>
      </c>
      <c r="G6" s="238"/>
      <c r="H6" s="239"/>
      <c r="I6" s="39"/>
      <c r="L6" s="87">
        <f>L5-C62</f>
        <v>-145019</v>
      </c>
    </row>
    <row r="7" spans="1:17" x14ac:dyDescent="0.2">
      <c r="A7" s="30">
        <v>1</v>
      </c>
      <c r="B7" s="155">
        <v>2</v>
      </c>
      <c r="C7" s="155">
        <v>3</v>
      </c>
      <c r="D7" s="155">
        <v>4</v>
      </c>
      <c r="E7" s="155">
        <v>5</v>
      </c>
      <c r="F7" s="155">
        <v>6</v>
      </c>
      <c r="G7" s="155">
        <v>7</v>
      </c>
      <c r="H7" s="19">
        <v>8</v>
      </c>
      <c r="I7" s="39"/>
    </row>
    <row r="8" spans="1:17" s="8" customFormat="1" ht="38.25" customHeight="1" x14ac:dyDescent="0.2">
      <c r="A8" s="69" t="s">
        <v>10</v>
      </c>
      <c r="B8" s="167">
        <f>B9+B33</f>
        <v>363656.74</v>
      </c>
      <c r="C8" s="167">
        <f>C9+C33</f>
        <v>376644.34</v>
      </c>
      <c r="D8" s="167">
        <f>D9+D33</f>
        <v>1246.5999999999999</v>
      </c>
      <c r="E8" s="167">
        <f>E9+E33</f>
        <v>2419.4</v>
      </c>
      <c r="F8" s="167">
        <f>F9+F33</f>
        <v>-1172.8</v>
      </c>
      <c r="G8" s="167">
        <f>C8+F8</f>
        <v>375471.54000000004</v>
      </c>
      <c r="H8" s="149"/>
      <c r="I8" s="40"/>
      <c r="J8" s="11"/>
      <c r="K8" s="11"/>
      <c r="L8" s="11"/>
      <c r="M8" s="11"/>
      <c r="N8" s="11"/>
      <c r="O8" s="11"/>
      <c r="P8" s="11"/>
      <c r="Q8" s="11"/>
    </row>
    <row r="9" spans="1:17" s="4" customFormat="1" ht="27" customHeight="1" x14ac:dyDescent="0.2">
      <c r="A9" s="70" t="s">
        <v>11</v>
      </c>
      <c r="B9" s="168">
        <f>B10+B19</f>
        <v>37340.04</v>
      </c>
      <c r="C9" s="168">
        <f>C10+C19</f>
        <v>37340.04</v>
      </c>
      <c r="D9" s="168">
        <f>D10+D19</f>
        <v>1212.3999999999999</v>
      </c>
      <c r="E9" s="168">
        <f>E10+E19</f>
        <v>1212.4000000000001</v>
      </c>
      <c r="F9" s="168">
        <f>D9-E9</f>
        <v>0</v>
      </c>
      <c r="G9" s="168">
        <f t="shared" ref="G9:G45" si="0">C9+F9</f>
        <v>37340.04</v>
      </c>
      <c r="H9" s="150"/>
      <c r="I9" s="41"/>
      <c r="J9" s="12"/>
      <c r="K9" s="12"/>
      <c r="L9" s="12"/>
      <c r="M9" s="12"/>
      <c r="N9" s="12"/>
      <c r="O9" s="12"/>
      <c r="P9" s="12"/>
      <c r="Q9" s="12"/>
    </row>
    <row r="10" spans="1:17" s="4" customFormat="1" ht="24" customHeight="1" x14ac:dyDescent="0.2">
      <c r="A10" s="71" t="s">
        <v>12</v>
      </c>
      <c r="B10" s="168">
        <f>SUM(B12:B18)</f>
        <v>33848.300000000003</v>
      </c>
      <c r="C10" s="168">
        <f>SUM(C12:C18)</f>
        <v>33848.300000000003</v>
      </c>
      <c r="D10" s="168">
        <f>SUM(D12:D18)</f>
        <v>1212.3</v>
      </c>
      <c r="E10" s="168">
        <f>SUM(E12:E18)</f>
        <v>774.9</v>
      </c>
      <c r="F10" s="168">
        <f>D10-E10</f>
        <v>437.4</v>
      </c>
      <c r="G10" s="168">
        <f>C10+F10</f>
        <v>34285.700000000004</v>
      </c>
      <c r="H10" s="150"/>
      <c r="I10" s="41"/>
      <c r="J10" s="12"/>
      <c r="K10" s="12"/>
      <c r="L10" s="12"/>
      <c r="M10" s="12"/>
      <c r="N10" s="12"/>
      <c r="O10" s="12"/>
      <c r="P10" s="12"/>
      <c r="Q10" s="12"/>
    </row>
    <row r="11" spans="1:17" s="4" customFormat="1" ht="15" x14ac:dyDescent="0.2">
      <c r="A11" s="72" t="s">
        <v>13</v>
      </c>
      <c r="B11" s="107"/>
      <c r="C11" s="107"/>
      <c r="D11" s="176"/>
      <c r="E11" s="176"/>
      <c r="F11" s="176">
        <f t="shared" ref="F11:F32" si="1">D11-E11</f>
        <v>0</v>
      </c>
      <c r="G11" s="176">
        <f t="shared" si="0"/>
        <v>0</v>
      </c>
      <c r="H11" s="100"/>
      <c r="I11" s="42"/>
      <c r="J11" s="12"/>
      <c r="K11" s="12"/>
      <c r="L11" s="12"/>
      <c r="M11" s="12"/>
      <c r="N11" s="12"/>
      <c r="O11" s="12"/>
      <c r="P11" s="12"/>
      <c r="Q11" s="12"/>
    </row>
    <row r="12" spans="1:17" s="4" customFormat="1" ht="20.25" customHeight="1" x14ac:dyDescent="0.2">
      <c r="A12" s="72" t="s">
        <v>14</v>
      </c>
      <c r="B12" s="107">
        <v>22000.3</v>
      </c>
      <c r="C12" s="107">
        <v>22000.3</v>
      </c>
      <c r="D12" s="175"/>
      <c r="E12" s="175"/>
      <c r="F12" s="175">
        <f t="shared" si="1"/>
        <v>0</v>
      </c>
      <c r="G12" s="175">
        <f t="shared" si="0"/>
        <v>22000.3</v>
      </c>
      <c r="H12" s="190"/>
      <c r="I12" s="42"/>
      <c r="J12" s="12"/>
      <c r="K12" s="12"/>
      <c r="L12" s="12"/>
      <c r="M12" s="12"/>
      <c r="N12" s="12"/>
      <c r="O12" s="12"/>
      <c r="P12" s="12"/>
      <c r="Q12" s="12"/>
    </row>
    <row r="13" spans="1:17" s="4" customFormat="1" ht="28.5" customHeight="1" x14ac:dyDescent="0.2">
      <c r="A13" s="72" t="s">
        <v>15</v>
      </c>
      <c r="B13" s="107">
        <v>8119.7</v>
      </c>
      <c r="C13" s="107">
        <v>8119.7</v>
      </c>
      <c r="D13" s="175">
        <v>861.2</v>
      </c>
      <c r="E13" s="176"/>
      <c r="F13" s="175">
        <f t="shared" si="1"/>
        <v>861.2</v>
      </c>
      <c r="G13" s="175">
        <f t="shared" si="0"/>
        <v>8980.9</v>
      </c>
      <c r="H13" s="206"/>
      <c r="I13" s="42"/>
      <c r="J13" s="12"/>
      <c r="K13" s="12"/>
      <c r="L13" s="12"/>
      <c r="M13" s="12"/>
      <c r="N13" s="12"/>
      <c r="O13" s="12"/>
      <c r="P13" s="12"/>
      <c r="Q13" s="12"/>
    </row>
    <row r="14" spans="1:17" s="4" customFormat="1" ht="15" x14ac:dyDescent="0.2">
      <c r="A14" s="72" t="s">
        <v>16</v>
      </c>
      <c r="B14" s="107">
        <v>3466.1</v>
      </c>
      <c r="C14" s="107">
        <v>3466.1</v>
      </c>
      <c r="D14" s="175"/>
      <c r="E14" s="175">
        <v>774.9</v>
      </c>
      <c r="F14" s="175">
        <f t="shared" si="1"/>
        <v>-774.9</v>
      </c>
      <c r="G14" s="175">
        <f t="shared" si="0"/>
        <v>2691.2</v>
      </c>
      <c r="H14" s="100"/>
      <c r="I14" s="42"/>
      <c r="J14" s="12"/>
      <c r="K14" s="12"/>
      <c r="L14" s="12"/>
      <c r="M14" s="12"/>
      <c r="N14" s="12"/>
      <c r="O14" s="12"/>
      <c r="P14" s="12"/>
      <c r="Q14" s="12"/>
    </row>
    <row r="15" spans="1:17" s="4" customFormat="1" ht="15" x14ac:dyDescent="0.2">
      <c r="A15" s="72" t="s">
        <v>17</v>
      </c>
      <c r="B15" s="107">
        <v>0</v>
      </c>
      <c r="C15" s="107">
        <v>0</v>
      </c>
      <c r="D15" s="176"/>
      <c r="E15" s="176"/>
      <c r="F15" s="175">
        <f t="shared" si="1"/>
        <v>0</v>
      </c>
      <c r="G15" s="176">
        <f t="shared" si="0"/>
        <v>0</v>
      </c>
      <c r="H15" s="100"/>
      <c r="I15" s="42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" x14ac:dyDescent="0.2">
      <c r="A16" s="72" t="s">
        <v>18</v>
      </c>
      <c r="B16" s="107">
        <v>31.4</v>
      </c>
      <c r="C16" s="107">
        <v>31.4</v>
      </c>
      <c r="D16" s="181">
        <v>10.9</v>
      </c>
      <c r="E16" s="175"/>
      <c r="F16" s="175">
        <v>11</v>
      </c>
      <c r="G16" s="175">
        <f t="shared" si="0"/>
        <v>42.4</v>
      </c>
      <c r="H16" s="191"/>
      <c r="I16" s="42"/>
      <c r="J16" s="12"/>
      <c r="K16" s="12"/>
      <c r="L16" s="12"/>
      <c r="M16" s="12"/>
      <c r="N16" s="12"/>
      <c r="O16" s="12"/>
      <c r="P16" s="12"/>
      <c r="Q16" s="12"/>
    </row>
    <row r="17" spans="1:17" s="3" customFormat="1" ht="15" x14ac:dyDescent="0.2">
      <c r="A17" s="72" t="s">
        <v>19</v>
      </c>
      <c r="B17" s="107">
        <v>230.8</v>
      </c>
      <c r="C17" s="107">
        <v>230.8</v>
      </c>
      <c r="D17" s="175">
        <v>340.2</v>
      </c>
      <c r="E17" s="175"/>
      <c r="F17" s="175">
        <f t="shared" si="1"/>
        <v>340.2</v>
      </c>
      <c r="G17" s="175">
        <f t="shared" si="0"/>
        <v>571</v>
      </c>
      <c r="H17" s="100"/>
      <c r="I17" s="42"/>
      <c r="J17" s="12"/>
      <c r="K17" s="12"/>
      <c r="L17" s="12"/>
      <c r="M17" s="12"/>
      <c r="N17" s="12"/>
      <c r="O17" s="12"/>
      <c r="P17" s="12"/>
      <c r="Q17" s="12"/>
    </row>
    <row r="18" spans="1:17" s="3" customFormat="1" ht="15" x14ac:dyDescent="0.2">
      <c r="A18" s="72" t="s">
        <v>20</v>
      </c>
      <c r="B18" s="107">
        <v>0</v>
      </c>
      <c r="C18" s="107">
        <v>0</v>
      </c>
      <c r="D18" s="176"/>
      <c r="E18" s="176"/>
      <c r="F18" s="175">
        <f t="shared" si="1"/>
        <v>0</v>
      </c>
      <c r="G18" s="176">
        <f t="shared" si="0"/>
        <v>0</v>
      </c>
      <c r="H18" s="100"/>
      <c r="I18" s="42"/>
      <c r="J18" s="12"/>
      <c r="K18" s="12"/>
      <c r="L18" s="12"/>
      <c r="M18" s="12"/>
      <c r="N18" s="12"/>
      <c r="O18" s="12"/>
      <c r="P18" s="12"/>
      <c r="Q18" s="12"/>
    </row>
    <row r="19" spans="1:17" s="3" customFormat="1" ht="22.5" customHeight="1" x14ac:dyDescent="0.2">
      <c r="A19" s="71" t="s">
        <v>21</v>
      </c>
      <c r="B19" s="168">
        <f>SUM(B21:B32)</f>
        <v>3491.7400000000002</v>
      </c>
      <c r="C19" s="168">
        <f>SUM(C21:C32)</f>
        <v>3491.7400000000002</v>
      </c>
      <c r="D19" s="168">
        <f>SUM(D21:D32)</f>
        <v>0.1</v>
      </c>
      <c r="E19" s="168">
        <f>SUM(E21:E32)</f>
        <v>437.5</v>
      </c>
      <c r="F19" s="194">
        <f>D19-E19</f>
        <v>-437.4</v>
      </c>
      <c r="G19" s="168">
        <f t="shared" si="0"/>
        <v>3054.34</v>
      </c>
      <c r="H19" s="150"/>
      <c r="I19" s="41"/>
      <c r="J19" s="12"/>
      <c r="K19" s="12"/>
      <c r="L19" s="12"/>
      <c r="M19" s="12"/>
      <c r="N19" s="12"/>
      <c r="O19" s="12"/>
      <c r="P19" s="12"/>
      <c r="Q19" s="12"/>
    </row>
    <row r="20" spans="1:17" ht="15" x14ac:dyDescent="0.2">
      <c r="A20" s="72" t="s">
        <v>13</v>
      </c>
      <c r="B20" s="107"/>
      <c r="C20" s="107"/>
      <c r="D20" s="107"/>
      <c r="E20" s="107"/>
      <c r="F20" s="175">
        <f t="shared" si="1"/>
        <v>0</v>
      </c>
      <c r="G20" s="107">
        <f t="shared" si="0"/>
        <v>0</v>
      </c>
      <c r="H20" s="145"/>
      <c r="I20" s="43"/>
    </row>
    <row r="21" spans="1:17" ht="31.5" customHeight="1" x14ac:dyDescent="0.2">
      <c r="A21" s="72" t="s">
        <v>22</v>
      </c>
      <c r="B21" s="107">
        <v>0</v>
      </c>
      <c r="C21" s="107">
        <v>0</v>
      </c>
      <c r="D21" s="107"/>
      <c r="E21" s="107"/>
      <c r="F21" s="175">
        <f t="shared" si="1"/>
        <v>0</v>
      </c>
      <c r="G21" s="107">
        <f t="shared" si="0"/>
        <v>0</v>
      </c>
      <c r="H21" s="145"/>
      <c r="I21" s="43"/>
    </row>
    <row r="22" spans="1:17" ht="25.5" x14ac:dyDescent="0.2">
      <c r="A22" s="72" t="s">
        <v>23</v>
      </c>
      <c r="B22" s="107">
        <v>0</v>
      </c>
      <c r="C22" s="107">
        <v>0</v>
      </c>
      <c r="D22" s="107"/>
      <c r="E22" s="107"/>
      <c r="F22" s="175">
        <f t="shared" si="1"/>
        <v>0</v>
      </c>
      <c r="G22" s="107">
        <f t="shared" si="0"/>
        <v>0</v>
      </c>
      <c r="H22" s="145"/>
      <c r="I22" s="43"/>
    </row>
    <row r="23" spans="1:17" ht="25.5" customHeight="1" x14ac:dyDescent="0.2">
      <c r="A23" s="72" t="s">
        <v>24</v>
      </c>
      <c r="B23" s="107">
        <v>1287.9000000000001</v>
      </c>
      <c r="C23" s="175">
        <v>1287.9000000000001</v>
      </c>
      <c r="D23" s="107">
        <v>0</v>
      </c>
      <c r="E23" s="107"/>
      <c r="F23" s="175">
        <f t="shared" si="1"/>
        <v>0</v>
      </c>
      <c r="G23" s="107">
        <f t="shared" si="0"/>
        <v>1287.9000000000001</v>
      </c>
      <c r="H23" s="144"/>
      <c r="I23" s="43"/>
    </row>
    <row r="24" spans="1:17" ht="15" x14ac:dyDescent="0.2">
      <c r="A24" s="72" t="s">
        <v>25</v>
      </c>
      <c r="B24" s="107"/>
      <c r="C24" s="175"/>
      <c r="D24" s="107"/>
      <c r="E24" s="107"/>
      <c r="F24" s="175">
        <f t="shared" si="1"/>
        <v>0</v>
      </c>
      <c r="G24" s="107">
        <f>C24+F24</f>
        <v>0</v>
      </c>
      <c r="H24" s="100"/>
      <c r="I24" s="43"/>
    </row>
    <row r="25" spans="1:17" ht="25.5" x14ac:dyDescent="0.2">
      <c r="A25" s="72" t="s">
        <v>26</v>
      </c>
      <c r="B25" s="107">
        <v>279.7</v>
      </c>
      <c r="C25" s="175">
        <v>279.7</v>
      </c>
      <c r="D25" s="107">
        <v>0.1</v>
      </c>
      <c r="E25" s="107"/>
      <c r="F25" s="175">
        <f t="shared" si="1"/>
        <v>0.1</v>
      </c>
      <c r="G25" s="107">
        <f t="shared" si="0"/>
        <v>279.8</v>
      </c>
      <c r="H25" s="144"/>
      <c r="I25" s="43"/>
    </row>
    <row r="26" spans="1:17" ht="28.5" customHeight="1" x14ac:dyDescent="0.2">
      <c r="A26" s="72" t="s">
        <v>27</v>
      </c>
      <c r="B26" s="107">
        <f>0.1+448.44</f>
        <v>448.54</v>
      </c>
      <c r="C26" s="107">
        <f>0.1+448.44</f>
        <v>448.54</v>
      </c>
      <c r="D26" s="107">
        <v>0</v>
      </c>
      <c r="E26" s="107"/>
      <c r="F26" s="175">
        <f t="shared" si="1"/>
        <v>0</v>
      </c>
      <c r="G26" s="195">
        <f t="shared" si="0"/>
        <v>448.54</v>
      </c>
      <c r="H26" s="100"/>
      <c r="I26" s="43"/>
    </row>
    <row r="27" spans="1:17" ht="15" x14ac:dyDescent="0.2">
      <c r="A27" s="72" t="s">
        <v>28</v>
      </c>
      <c r="B27" s="107">
        <v>509.6</v>
      </c>
      <c r="C27" s="175">
        <v>509.6</v>
      </c>
      <c r="D27" s="107"/>
      <c r="E27" s="107">
        <v>437.5</v>
      </c>
      <c r="F27" s="107">
        <f t="shared" si="1"/>
        <v>-437.5</v>
      </c>
      <c r="G27" s="195">
        <f t="shared" si="0"/>
        <v>72.100000000000023</v>
      </c>
      <c r="H27" s="144"/>
      <c r="I27" s="43"/>
    </row>
    <row r="28" spans="1:17" ht="15" x14ac:dyDescent="0.2">
      <c r="A28" s="72" t="s">
        <v>29</v>
      </c>
      <c r="B28" s="107">
        <v>249.8</v>
      </c>
      <c r="C28" s="175">
        <v>249.8</v>
      </c>
      <c r="D28" s="107"/>
      <c r="E28" s="107"/>
      <c r="F28" s="107">
        <f t="shared" si="1"/>
        <v>0</v>
      </c>
      <c r="G28" s="195">
        <f t="shared" si="0"/>
        <v>249.8</v>
      </c>
      <c r="H28" s="144"/>
      <c r="I28" s="43"/>
    </row>
    <row r="29" spans="1:17" ht="25.5" x14ac:dyDescent="0.2">
      <c r="A29" s="72" t="s">
        <v>30</v>
      </c>
      <c r="B29" s="107">
        <v>580.9</v>
      </c>
      <c r="C29" s="107">
        <v>580.9</v>
      </c>
      <c r="D29" s="107"/>
      <c r="E29" s="107"/>
      <c r="F29" s="107">
        <f t="shared" si="1"/>
        <v>0</v>
      </c>
      <c r="G29" s="107">
        <f t="shared" si="0"/>
        <v>580.9</v>
      </c>
      <c r="H29" s="192"/>
      <c r="I29" s="43"/>
    </row>
    <row r="30" spans="1:17" ht="15" x14ac:dyDescent="0.2">
      <c r="A30" s="72" t="s">
        <v>31</v>
      </c>
      <c r="B30" s="107">
        <v>0</v>
      </c>
      <c r="C30" s="107">
        <v>0</v>
      </c>
      <c r="D30" s="107"/>
      <c r="E30" s="107"/>
      <c r="F30" s="107">
        <f t="shared" si="1"/>
        <v>0</v>
      </c>
      <c r="G30" s="107">
        <f t="shared" si="0"/>
        <v>0</v>
      </c>
      <c r="H30" s="144"/>
      <c r="I30" s="43"/>
    </row>
    <row r="31" spans="1:17" ht="15" x14ac:dyDescent="0.2">
      <c r="A31" s="72" t="s">
        <v>32</v>
      </c>
      <c r="B31" s="107">
        <v>59.7</v>
      </c>
      <c r="C31" s="107">
        <v>59.7</v>
      </c>
      <c r="D31" s="107"/>
      <c r="E31" s="107"/>
      <c r="F31" s="107">
        <f t="shared" si="1"/>
        <v>0</v>
      </c>
      <c r="G31" s="107">
        <f t="shared" si="0"/>
        <v>59.7</v>
      </c>
      <c r="H31" s="100"/>
      <c r="I31" s="43"/>
    </row>
    <row r="32" spans="1:17" ht="15" x14ac:dyDescent="0.2">
      <c r="A32" s="72" t="s">
        <v>33</v>
      </c>
      <c r="B32" s="107">
        <v>75.599999999999994</v>
      </c>
      <c r="C32" s="107">
        <v>75.599999999999994</v>
      </c>
      <c r="D32" s="107"/>
      <c r="E32" s="107"/>
      <c r="F32" s="107">
        <f t="shared" si="1"/>
        <v>0</v>
      </c>
      <c r="G32" s="107">
        <f t="shared" si="0"/>
        <v>75.599999999999994</v>
      </c>
      <c r="H32" s="145"/>
      <c r="I32" s="43"/>
    </row>
    <row r="33" spans="1:18" ht="15" x14ac:dyDescent="0.2">
      <c r="A33" s="73" t="s">
        <v>34</v>
      </c>
      <c r="B33" s="169">
        <f>B34+B43+B44+B45</f>
        <v>326316.7</v>
      </c>
      <c r="C33" s="169">
        <f>C34+C43+C44+C45</f>
        <v>339304.30000000005</v>
      </c>
      <c r="D33" s="169">
        <f>D34+D43+D44+D45</f>
        <v>34.200000000000003</v>
      </c>
      <c r="E33" s="169">
        <f t="shared" ref="E33" si="2">E34+E43+E44+E45</f>
        <v>1207</v>
      </c>
      <c r="F33" s="169">
        <f>F34+F43+F44+F45</f>
        <v>-1172.8</v>
      </c>
      <c r="G33" s="169">
        <f>F33+C33</f>
        <v>338131.50000000006</v>
      </c>
      <c r="H33" s="146"/>
      <c r="I33" s="43"/>
    </row>
    <row r="34" spans="1:18" ht="22.5" x14ac:dyDescent="0.2">
      <c r="A34" s="72" t="s">
        <v>35</v>
      </c>
      <c r="B34" s="107">
        <f>B35+B39+B41+B42</f>
        <v>326316.7</v>
      </c>
      <c r="C34" s="107">
        <f>C35+C39+C41+C42</f>
        <v>339304.30000000005</v>
      </c>
      <c r="D34" s="107">
        <v>34.200000000000003</v>
      </c>
      <c r="E34" s="107">
        <v>1207</v>
      </c>
      <c r="F34" s="147">
        <f>D34-E34</f>
        <v>-1172.8</v>
      </c>
      <c r="G34" s="147">
        <f>F34+C34</f>
        <v>338131.50000000006</v>
      </c>
      <c r="H34" s="193" t="s">
        <v>114</v>
      </c>
      <c r="I34" s="43"/>
    </row>
    <row r="35" spans="1:18" s="203" customFormat="1" ht="15" x14ac:dyDescent="0.2">
      <c r="A35" s="198" t="s">
        <v>36</v>
      </c>
      <c r="B35" s="195">
        <f>B36+B37+B38</f>
        <v>241740.7</v>
      </c>
      <c r="C35" s="199">
        <f>C36+C37+C38</f>
        <v>241740.7</v>
      </c>
      <c r="D35" s="199"/>
      <c r="E35" s="199">
        <f t="shared" ref="E35" si="3">E36+E37+E38</f>
        <v>0</v>
      </c>
      <c r="F35" s="199">
        <f>D35-E35</f>
        <v>0</v>
      </c>
      <c r="G35" s="199">
        <f t="shared" ref="G35:G42" si="4">F35+C35</f>
        <v>241740.7</v>
      </c>
      <c r="H35" s="200"/>
      <c r="I35" s="201"/>
      <c r="J35" s="202"/>
      <c r="K35" s="202"/>
      <c r="L35" s="202"/>
      <c r="M35" s="202"/>
      <c r="N35" s="202"/>
      <c r="O35" s="202"/>
      <c r="P35" s="202"/>
      <c r="Q35" s="202"/>
    </row>
    <row r="36" spans="1:18" ht="15" x14ac:dyDescent="0.2">
      <c r="A36" s="72" t="s">
        <v>37</v>
      </c>
      <c r="B36" s="107">
        <v>59644.9</v>
      </c>
      <c r="C36" s="107">
        <v>59644.9</v>
      </c>
      <c r="D36" s="147"/>
      <c r="E36" s="147"/>
      <c r="F36" s="147">
        <f t="shared" ref="F36:F38" si="5">D36-E36</f>
        <v>0</v>
      </c>
      <c r="G36" s="147">
        <f t="shared" si="4"/>
        <v>59644.9</v>
      </c>
      <c r="H36" s="146"/>
      <c r="I36" s="43"/>
    </row>
    <row r="37" spans="1:18" ht="15" x14ac:dyDescent="0.2">
      <c r="A37" s="72" t="s">
        <v>38</v>
      </c>
      <c r="B37" s="107">
        <v>20742.8</v>
      </c>
      <c r="C37" s="107">
        <v>20742.8</v>
      </c>
      <c r="D37" s="147"/>
      <c r="E37" s="147"/>
      <c r="F37" s="147">
        <f>D37-E37</f>
        <v>0</v>
      </c>
      <c r="G37" s="147">
        <f t="shared" si="4"/>
        <v>20742.8</v>
      </c>
      <c r="H37" s="156"/>
      <c r="I37" s="43"/>
    </row>
    <row r="38" spans="1:18" ht="15" x14ac:dyDescent="0.2">
      <c r="A38" s="72" t="s">
        <v>39</v>
      </c>
      <c r="B38" s="107">
        <v>161353</v>
      </c>
      <c r="C38" s="107">
        <v>161353</v>
      </c>
      <c r="D38" s="147"/>
      <c r="E38" s="147"/>
      <c r="F38" s="147">
        <f t="shared" si="5"/>
        <v>0</v>
      </c>
      <c r="G38" s="147">
        <f t="shared" si="4"/>
        <v>161353</v>
      </c>
      <c r="H38" s="193"/>
      <c r="I38" s="43"/>
    </row>
    <row r="39" spans="1:18" ht="22.5" x14ac:dyDescent="0.2">
      <c r="A39" s="72" t="s">
        <v>40</v>
      </c>
      <c r="B39" s="107">
        <v>36793.699999999997</v>
      </c>
      <c r="C39" s="107">
        <v>45966.8</v>
      </c>
      <c r="D39" s="204"/>
      <c r="E39" s="147">
        <v>474.5</v>
      </c>
      <c r="F39" s="147">
        <f>D39-E39</f>
        <v>-474.5</v>
      </c>
      <c r="G39" s="147">
        <f t="shared" si="4"/>
        <v>45492.3</v>
      </c>
      <c r="H39" s="193" t="s">
        <v>114</v>
      </c>
      <c r="I39" s="43"/>
    </row>
    <row r="40" spans="1:18" ht="15" x14ac:dyDescent="0.2">
      <c r="A40" s="72" t="s">
        <v>41</v>
      </c>
      <c r="B40" s="107">
        <v>0</v>
      </c>
      <c r="C40" s="147">
        <v>0</v>
      </c>
      <c r="D40" s="147"/>
      <c r="E40" s="147"/>
      <c r="F40" s="147"/>
      <c r="G40" s="147">
        <f t="shared" si="4"/>
        <v>0</v>
      </c>
      <c r="H40" s="156"/>
      <c r="I40" s="43"/>
    </row>
    <row r="41" spans="1:18" ht="15" x14ac:dyDescent="0.2">
      <c r="A41" s="72" t="s">
        <v>42</v>
      </c>
      <c r="B41" s="107">
        <v>44490.8</v>
      </c>
      <c r="C41" s="107">
        <v>44490.9</v>
      </c>
      <c r="D41" s="147">
        <v>34.200000000000003</v>
      </c>
      <c r="E41" s="147">
        <v>669.7</v>
      </c>
      <c r="F41" s="147">
        <f>D41-E41</f>
        <v>-635.5</v>
      </c>
      <c r="G41" s="147">
        <f t="shared" si="4"/>
        <v>43855.4</v>
      </c>
      <c r="H41" s="193"/>
      <c r="I41" s="43"/>
    </row>
    <row r="42" spans="1:18" ht="22.5" x14ac:dyDescent="0.2">
      <c r="A42" s="72" t="s">
        <v>43</v>
      </c>
      <c r="B42" s="107">
        <v>3291.5</v>
      </c>
      <c r="C42" s="107">
        <v>7105.9</v>
      </c>
      <c r="D42" s="147"/>
      <c r="E42" s="147">
        <v>62.8</v>
      </c>
      <c r="F42" s="147">
        <f>D42-E42</f>
        <v>-62.8</v>
      </c>
      <c r="G42" s="147">
        <f t="shared" si="4"/>
        <v>7043.0999999999995</v>
      </c>
      <c r="H42" s="193" t="s">
        <v>114</v>
      </c>
      <c r="I42" s="43"/>
    </row>
    <row r="43" spans="1:18" ht="15" x14ac:dyDescent="0.2">
      <c r="A43" s="72" t="s">
        <v>44</v>
      </c>
      <c r="B43" s="107">
        <v>0</v>
      </c>
      <c r="C43" s="147"/>
      <c r="D43" s="147"/>
      <c r="E43" s="147"/>
      <c r="F43" s="147">
        <f t="shared" ref="F43:F45" si="6">E43+D43</f>
        <v>0</v>
      </c>
      <c r="G43" s="147">
        <f t="shared" si="0"/>
        <v>0</v>
      </c>
      <c r="H43" s="146"/>
      <c r="I43" s="43"/>
    </row>
    <row r="44" spans="1:18" ht="38.25" x14ac:dyDescent="0.2">
      <c r="A44" s="72" t="s">
        <v>45</v>
      </c>
      <c r="B44" s="107">
        <v>0</v>
      </c>
      <c r="C44" s="147">
        <v>0</v>
      </c>
      <c r="D44" s="147"/>
      <c r="E44" s="147"/>
      <c r="F44" s="147">
        <f t="shared" si="6"/>
        <v>0</v>
      </c>
      <c r="G44" s="147">
        <f t="shared" si="0"/>
        <v>0</v>
      </c>
      <c r="H44" s="146"/>
      <c r="I44" s="43"/>
    </row>
    <row r="45" spans="1:18" ht="25.5" x14ac:dyDescent="0.2">
      <c r="A45" s="72" t="s">
        <v>46</v>
      </c>
      <c r="B45" s="107">
        <v>0</v>
      </c>
      <c r="C45" s="147">
        <v>0</v>
      </c>
      <c r="D45" s="147"/>
      <c r="E45" s="147"/>
      <c r="F45" s="147">
        <f t="shared" si="6"/>
        <v>0</v>
      </c>
      <c r="G45" s="147">
        <f t="shared" si="0"/>
        <v>0</v>
      </c>
      <c r="H45" s="146"/>
      <c r="I45" s="13" t="s">
        <v>107</v>
      </c>
    </row>
    <row r="46" spans="1:18" ht="13.5" customHeight="1" x14ac:dyDescent="0.2">
      <c r="A46" s="215" t="s">
        <v>47</v>
      </c>
      <c r="B46" s="216"/>
      <c r="C46" s="216"/>
      <c r="D46" s="216"/>
      <c r="E46" s="216"/>
      <c r="F46" s="216"/>
      <c r="G46" s="216"/>
      <c r="H46" s="217"/>
      <c r="I46" s="44"/>
      <c r="J46" s="31">
        <v>701</v>
      </c>
      <c r="K46" s="31">
        <v>703</v>
      </c>
      <c r="L46" s="31">
        <v>707</v>
      </c>
      <c r="M46" s="31">
        <v>709</v>
      </c>
      <c r="N46" s="31">
        <v>731</v>
      </c>
      <c r="O46" s="31">
        <v>732</v>
      </c>
      <c r="P46" s="31">
        <v>734</v>
      </c>
      <c r="Q46" s="31">
        <v>913</v>
      </c>
    </row>
    <row r="47" spans="1:18" ht="18.75" customHeight="1" x14ac:dyDescent="0.2">
      <c r="A47" s="218"/>
      <c r="B47" s="219"/>
      <c r="C47" s="219"/>
      <c r="D47" s="219"/>
      <c r="E47" s="219"/>
      <c r="F47" s="219"/>
      <c r="G47" s="219"/>
      <c r="H47" s="220"/>
      <c r="I47" s="44"/>
    </row>
    <row r="48" spans="1:18" s="9" customFormat="1" ht="24.75" customHeight="1" x14ac:dyDescent="0.2">
      <c r="A48" s="74" t="s">
        <v>48</v>
      </c>
      <c r="B48" s="109">
        <f>B49+B53+B61+B76</f>
        <v>176047.8</v>
      </c>
      <c r="C48" s="109">
        <f>C49+C53+C61+C76</f>
        <v>189934.8</v>
      </c>
      <c r="D48" s="109">
        <f>D49+D53+D61+D76</f>
        <v>0</v>
      </c>
      <c r="E48" s="109">
        <f>E49+E53+E61+E76</f>
        <v>2398.5</v>
      </c>
      <c r="F48" s="174">
        <f>D48-E48</f>
        <v>-2398.5</v>
      </c>
      <c r="G48" s="110">
        <f>C48+F48</f>
        <v>187536.3</v>
      </c>
      <c r="H48" s="151"/>
      <c r="I48" s="14">
        <f>I49+I53+I58+I59+I60+I61+I76+I75</f>
        <v>2915756531.8299999</v>
      </c>
      <c r="J48" s="34">
        <f>J49+J53+J58+J59+J60+J61+J75+J76</f>
        <v>690568642.32999992</v>
      </c>
      <c r="K48" s="34">
        <f t="shared" ref="K48:Q48" si="7">K49+K53+K58+K59+K60+K61+K76+K75</f>
        <v>50692181.620000005</v>
      </c>
      <c r="L48" s="34">
        <f t="shared" si="7"/>
        <v>1691314135.29</v>
      </c>
      <c r="M48" s="34">
        <f t="shared" si="7"/>
        <v>337343054.87</v>
      </c>
      <c r="N48" s="34">
        <f t="shared" si="7"/>
        <v>69765079.329999998</v>
      </c>
      <c r="O48" s="34">
        <f t="shared" si="7"/>
        <v>9939903.3300000001</v>
      </c>
      <c r="P48" s="58">
        <f t="shared" si="7"/>
        <v>2780880.96</v>
      </c>
      <c r="Q48" s="34">
        <f t="shared" si="7"/>
        <v>63352654.099999994</v>
      </c>
      <c r="R48" s="189"/>
    </row>
    <row r="49" spans="1:20" s="4" customFormat="1" ht="43.5" customHeight="1" x14ac:dyDescent="0.2">
      <c r="A49" s="75" t="s">
        <v>49</v>
      </c>
      <c r="B49" s="111">
        <v>42191.1</v>
      </c>
      <c r="C49" s="111">
        <v>42627.8</v>
      </c>
      <c r="D49" s="166">
        <v>0</v>
      </c>
      <c r="E49" s="166">
        <f>28+5.6+218</f>
        <v>251.6</v>
      </c>
      <c r="F49" s="163">
        <f>D49-E49</f>
        <v>-251.6</v>
      </c>
      <c r="G49" s="163">
        <f t="shared" ref="G49:G101" si="8">C49+F49</f>
        <v>42376.200000000004</v>
      </c>
      <c r="H49" s="90"/>
      <c r="I49" s="45">
        <f>SUM(J49:Q49)</f>
        <v>124160015.68999997</v>
      </c>
      <c r="J49" s="12">
        <v>54544763.439999998</v>
      </c>
      <c r="K49" s="12">
        <v>18952458.300000001</v>
      </c>
      <c r="L49" s="12">
        <v>11316830.380000001</v>
      </c>
      <c r="M49" s="12">
        <f>3442347.71+25000</f>
        <v>3467347.71</v>
      </c>
      <c r="N49" s="12">
        <v>14407649.800000001</v>
      </c>
      <c r="O49" s="12">
        <v>9337403.3300000001</v>
      </c>
      <c r="P49" s="12">
        <v>2572980.96</v>
      </c>
      <c r="Q49" s="64">
        <v>9560581.7699999996</v>
      </c>
      <c r="S49" s="162"/>
    </row>
    <row r="50" spans="1:20" x14ac:dyDescent="0.2">
      <c r="A50" s="72" t="s">
        <v>13</v>
      </c>
      <c r="B50" s="113"/>
      <c r="C50" s="113"/>
      <c r="D50" s="114"/>
      <c r="E50" s="114"/>
      <c r="F50" s="115">
        <f t="shared" ref="F50:F101" si="9">D50-E50</f>
        <v>0</v>
      </c>
      <c r="G50" s="115">
        <f t="shared" si="8"/>
        <v>0</v>
      </c>
      <c r="H50" s="88"/>
      <c r="I50" s="46"/>
      <c r="Q50" s="65"/>
    </row>
    <row r="51" spans="1:20" ht="69.75" customHeight="1" x14ac:dyDescent="0.2">
      <c r="A51" s="72" t="s">
        <v>50</v>
      </c>
      <c r="B51" s="177">
        <v>31877</v>
      </c>
      <c r="C51" s="177">
        <v>32341.1</v>
      </c>
      <c r="D51" s="180"/>
      <c r="E51" s="180">
        <v>28</v>
      </c>
      <c r="F51" s="116">
        <f t="shared" si="9"/>
        <v>-28</v>
      </c>
      <c r="G51" s="116">
        <f t="shared" si="8"/>
        <v>32313.1</v>
      </c>
      <c r="H51" s="88"/>
      <c r="I51" s="46">
        <f t="shared" ref="I51:I102" si="10">SUM(J51:Q51)</f>
        <v>91950622.429999992</v>
      </c>
      <c r="J51" s="10">
        <v>40532066.549999997</v>
      </c>
      <c r="K51" s="10">
        <v>13870551.710000001</v>
      </c>
      <c r="L51" s="10">
        <v>8472988</v>
      </c>
      <c r="M51" s="10">
        <v>2643892.25</v>
      </c>
      <c r="N51" s="10">
        <v>10854753.83</v>
      </c>
      <c r="O51" s="10">
        <v>6678888.8899999997</v>
      </c>
      <c r="P51" s="10">
        <v>1884009.96</v>
      </c>
      <c r="Q51" s="65">
        <v>7013471.2400000002</v>
      </c>
      <c r="S51" s="157"/>
    </row>
    <row r="52" spans="1:20" ht="70.5" customHeight="1" x14ac:dyDescent="0.2">
      <c r="A52" s="72" t="s">
        <v>51</v>
      </c>
      <c r="B52" s="177">
        <v>9473</v>
      </c>
      <c r="C52" s="177">
        <v>9610.2999999999993</v>
      </c>
      <c r="D52" s="180"/>
      <c r="E52" s="180">
        <v>5.6</v>
      </c>
      <c r="F52" s="116">
        <f t="shared" si="9"/>
        <v>-5.6</v>
      </c>
      <c r="G52" s="116">
        <f t="shared" si="8"/>
        <v>9604.6999999999989</v>
      </c>
      <c r="H52" s="88"/>
      <c r="I52" s="46">
        <f t="shared" si="10"/>
        <v>27756370.150000002</v>
      </c>
      <c r="J52" s="10">
        <v>12220684.1</v>
      </c>
      <c r="K52" s="10">
        <v>4188066.59</v>
      </c>
      <c r="L52" s="10">
        <v>2558842.38</v>
      </c>
      <c r="M52" s="10">
        <v>798455.46</v>
      </c>
      <c r="N52" s="10">
        <v>3276455.65</v>
      </c>
      <c r="O52" s="10">
        <v>2017024.44</v>
      </c>
      <c r="P52" s="10">
        <v>568971</v>
      </c>
      <c r="Q52" s="65">
        <v>2127870.5299999998</v>
      </c>
    </row>
    <row r="53" spans="1:20" s="7" customFormat="1" ht="40.5" customHeight="1" x14ac:dyDescent="0.2">
      <c r="A53" s="75" t="s">
        <v>52</v>
      </c>
      <c r="B53" s="111">
        <v>2249.4</v>
      </c>
      <c r="C53" s="111">
        <v>2254.6999999999998</v>
      </c>
      <c r="D53" s="111">
        <v>0</v>
      </c>
      <c r="E53" s="111">
        <v>63.7</v>
      </c>
      <c r="F53" s="111">
        <f>D53-E53</f>
        <v>-63.7</v>
      </c>
      <c r="G53" s="111">
        <f t="shared" si="8"/>
        <v>2191</v>
      </c>
      <c r="H53" s="90"/>
      <c r="I53" s="47">
        <f t="shared" si="10"/>
        <v>71603312.849999994</v>
      </c>
      <c r="J53" s="33">
        <v>12058013.810000001</v>
      </c>
      <c r="K53" s="33">
        <v>812500</v>
      </c>
      <c r="L53" s="33">
        <v>960592.73</v>
      </c>
      <c r="M53" s="33">
        <v>147832.84</v>
      </c>
      <c r="N53" s="33">
        <v>6670901.1399999997</v>
      </c>
      <c r="O53" s="33">
        <v>599500</v>
      </c>
      <c r="P53" s="33">
        <v>203000</v>
      </c>
      <c r="Q53" s="66">
        <v>50150972.329999998</v>
      </c>
      <c r="S53" s="161"/>
      <c r="T53" s="161"/>
    </row>
    <row r="54" spans="1:20" x14ac:dyDescent="0.2">
      <c r="A54" s="72" t="s">
        <v>53</v>
      </c>
      <c r="B54" s="113"/>
      <c r="C54" s="113"/>
      <c r="D54" s="114"/>
      <c r="E54" s="114"/>
      <c r="F54" s="115"/>
      <c r="G54" s="115"/>
      <c r="H54" s="88"/>
      <c r="I54" s="46"/>
      <c r="Q54" s="65"/>
      <c r="S54" s="157"/>
    </row>
    <row r="55" spans="1:20" x14ac:dyDescent="0.2">
      <c r="A55" s="72" t="s">
        <v>54</v>
      </c>
      <c r="B55" s="177">
        <v>60.1</v>
      </c>
      <c r="C55" s="177">
        <v>60.1</v>
      </c>
      <c r="D55" s="177"/>
      <c r="E55" s="177"/>
      <c r="F55" s="117">
        <f t="shared" si="9"/>
        <v>0</v>
      </c>
      <c r="G55" s="117">
        <f t="shared" si="8"/>
        <v>60.1</v>
      </c>
      <c r="H55" s="88"/>
      <c r="I55" s="46">
        <f t="shared" si="10"/>
        <v>16138000</v>
      </c>
      <c r="L55" s="10">
        <v>19000</v>
      </c>
      <c r="Q55" s="65">
        <v>16119000</v>
      </c>
    </row>
    <row r="56" spans="1:20" s="29" customFormat="1" ht="38.25" x14ac:dyDescent="0.2">
      <c r="A56" s="148" t="s">
        <v>108</v>
      </c>
      <c r="B56" s="180">
        <v>7.5</v>
      </c>
      <c r="C56" s="180">
        <v>7.5</v>
      </c>
      <c r="D56" s="180"/>
      <c r="E56" s="180"/>
      <c r="F56" s="116">
        <f t="shared" si="9"/>
        <v>0</v>
      </c>
      <c r="G56" s="116">
        <f t="shared" si="8"/>
        <v>7.5</v>
      </c>
      <c r="H56" s="89"/>
      <c r="I56" s="48">
        <f t="shared" si="10"/>
        <v>38099109.039999999</v>
      </c>
      <c r="J56" s="22">
        <v>173816</v>
      </c>
      <c r="K56" s="22"/>
      <c r="L56" s="22">
        <v>99000</v>
      </c>
      <c r="M56" s="22"/>
      <c r="N56" s="22">
        <v>5300000</v>
      </c>
      <c r="O56" s="22">
        <v>15000</v>
      </c>
      <c r="P56" s="22"/>
      <c r="Q56" s="67">
        <v>32511293.039999999</v>
      </c>
    </row>
    <row r="57" spans="1:20" x14ac:dyDescent="0.2">
      <c r="A57" s="72" t="s">
        <v>56</v>
      </c>
      <c r="B57" s="177">
        <v>676.5</v>
      </c>
      <c r="C57" s="177">
        <v>523.79999999999995</v>
      </c>
      <c r="D57" s="186"/>
      <c r="E57" s="177"/>
      <c r="F57" s="117">
        <f t="shared" si="9"/>
        <v>0</v>
      </c>
      <c r="G57" s="117">
        <f t="shared" si="8"/>
        <v>523.79999999999995</v>
      </c>
      <c r="H57" s="88"/>
      <c r="I57" s="46">
        <f t="shared" si="10"/>
        <v>431780.9</v>
      </c>
      <c r="J57" s="10">
        <v>324780.90000000002</v>
      </c>
      <c r="O57" s="10">
        <v>107000</v>
      </c>
      <c r="P57" s="10">
        <v>0</v>
      </c>
      <c r="Q57" s="65">
        <v>0</v>
      </c>
    </row>
    <row r="58" spans="1:20" s="4" customFormat="1" ht="25.5" x14ac:dyDescent="0.2">
      <c r="A58" s="75" t="s">
        <v>57</v>
      </c>
      <c r="B58" s="111">
        <v>0</v>
      </c>
      <c r="C58" s="111">
        <v>0</v>
      </c>
      <c r="D58" s="111"/>
      <c r="E58" s="111"/>
      <c r="F58" s="112">
        <f t="shared" si="9"/>
        <v>0</v>
      </c>
      <c r="G58" s="112">
        <f t="shared" si="8"/>
        <v>0</v>
      </c>
      <c r="H58" s="90"/>
      <c r="I58" s="45">
        <f t="shared" si="10"/>
        <v>70791004.840000004</v>
      </c>
      <c r="J58" s="12">
        <v>15969304.84</v>
      </c>
      <c r="K58" s="12"/>
      <c r="L58" s="12">
        <v>54821700</v>
      </c>
      <c r="M58" s="12"/>
      <c r="N58" s="12"/>
      <c r="O58" s="12"/>
      <c r="P58" s="12"/>
      <c r="Q58" s="64"/>
    </row>
    <row r="59" spans="1:20" ht="25.5" x14ac:dyDescent="0.2">
      <c r="A59" s="75" t="s">
        <v>58</v>
      </c>
      <c r="B59" s="111">
        <v>0</v>
      </c>
      <c r="C59" s="111">
        <v>0</v>
      </c>
      <c r="D59" s="111"/>
      <c r="E59" s="111"/>
      <c r="F59" s="112">
        <f t="shared" si="9"/>
        <v>0</v>
      </c>
      <c r="G59" s="112">
        <f t="shared" si="8"/>
        <v>0</v>
      </c>
      <c r="H59" s="90"/>
      <c r="I59" s="45">
        <f t="shared" si="10"/>
        <v>542306614.76999998</v>
      </c>
      <c r="J59" s="12">
        <v>514669014.76999998</v>
      </c>
      <c r="K59" s="12"/>
      <c r="L59" s="12"/>
      <c r="M59" s="12"/>
      <c r="N59" s="12">
        <v>24000000</v>
      </c>
      <c r="O59" s="12"/>
      <c r="P59" s="12"/>
      <c r="Q59" s="64">
        <v>3637600</v>
      </c>
    </row>
    <row r="60" spans="1:20" ht="24.75" customHeight="1" x14ac:dyDescent="0.2">
      <c r="A60" s="75" t="s">
        <v>59</v>
      </c>
      <c r="B60" s="111">
        <v>0</v>
      </c>
      <c r="C60" s="111">
        <v>0</v>
      </c>
      <c r="D60" s="118"/>
      <c r="E60" s="118"/>
      <c r="F60" s="119">
        <f t="shared" si="9"/>
        <v>0</v>
      </c>
      <c r="G60" s="119">
        <f t="shared" si="8"/>
        <v>0</v>
      </c>
      <c r="H60" s="90"/>
      <c r="I60" s="46">
        <f t="shared" si="10"/>
        <v>0</v>
      </c>
      <c r="Q60" s="65"/>
    </row>
    <row r="61" spans="1:20" ht="32.25" customHeight="1" x14ac:dyDescent="0.2">
      <c r="A61" s="76" t="s">
        <v>60</v>
      </c>
      <c r="B61" s="178">
        <f>B62</f>
        <v>130586.8</v>
      </c>
      <c r="C61" s="178">
        <v>145019</v>
      </c>
      <c r="D61" s="178">
        <f>D62</f>
        <v>0</v>
      </c>
      <c r="E61" s="178">
        <v>2081.1999999999998</v>
      </c>
      <c r="F61" s="120">
        <f>D61-E61</f>
        <v>-2081.1999999999998</v>
      </c>
      <c r="G61" s="120">
        <f>C61+F61</f>
        <v>142937.79999999999</v>
      </c>
      <c r="H61" s="91"/>
      <c r="I61" s="46">
        <f t="shared" si="10"/>
        <v>2056000067.51</v>
      </c>
      <c r="J61" s="10">
        <v>92621486.670000002</v>
      </c>
      <c r="L61" s="10">
        <v>1623866692.52</v>
      </c>
      <c r="M61" s="10">
        <f>M62+678100</f>
        <v>333727874.31999999</v>
      </c>
      <c r="N61" s="10">
        <v>5784014</v>
      </c>
      <c r="Q61" s="65"/>
      <c r="R61" s="171">
        <f>C61-C62</f>
        <v>0</v>
      </c>
    </row>
    <row r="62" spans="1:20" ht="38.25" x14ac:dyDescent="0.2">
      <c r="A62" s="77" t="s">
        <v>61</v>
      </c>
      <c r="B62" s="121">
        <f>(B63+B67+B70)</f>
        <v>130586.8</v>
      </c>
      <c r="C62" s="121">
        <v>145019</v>
      </c>
      <c r="D62" s="121">
        <v>0</v>
      </c>
      <c r="E62" s="121">
        <v>2081.1999999999998</v>
      </c>
      <c r="F62" s="122">
        <f>D62-E62</f>
        <v>-2081.1999999999998</v>
      </c>
      <c r="G62" s="122">
        <f>C62+F62</f>
        <v>142937.79999999999</v>
      </c>
      <c r="H62" s="92"/>
      <c r="I62" s="46">
        <f t="shared" si="10"/>
        <v>2054884267.51</v>
      </c>
      <c r="J62" s="15">
        <f>J63+J66+J67+J68+J69+J70</f>
        <v>92183786.670000002</v>
      </c>
      <c r="K62" s="15">
        <f t="shared" ref="K62:Q62" si="11">K63+K66+K67+K68+K69+K70</f>
        <v>0</v>
      </c>
      <c r="L62" s="15">
        <f t="shared" si="11"/>
        <v>1623866692.52</v>
      </c>
      <c r="M62" s="15">
        <f t="shared" si="11"/>
        <v>333049774.31999999</v>
      </c>
      <c r="N62" s="15">
        <f t="shared" si="11"/>
        <v>5784014</v>
      </c>
      <c r="O62" s="15">
        <f t="shared" si="11"/>
        <v>0</v>
      </c>
      <c r="P62" s="59">
        <f t="shared" si="11"/>
        <v>0</v>
      </c>
      <c r="Q62" s="15">
        <f t="shared" si="11"/>
        <v>0</v>
      </c>
    </row>
    <row r="63" spans="1:20" ht="18" customHeight="1" x14ac:dyDescent="0.2">
      <c r="A63" s="78" t="s">
        <v>62</v>
      </c>
      <c r="B63" s="123">
        <v>99561</v>
      </c>
      <c r="C63" s="211">
        <v>101685</v>
      </c>
      <c r="D63" s="212"/>
      <c r="E63" s="213">
        <v>969</v>
      </c>
      <c r="F63" s="211">
        <f>D63-E63</f>
        <v>-969</v>
      </c>
      <c r="G63" s="211">
        <f t="shared" si="8"/>
        <v>100716</v>
      </c>
      <c r="H63" s="93"/>
      <c r="I63" s="46">
        <f t="shared" si="10"/>
        <v>1625870536.1099999</v>
      </c>
      <c r="J63" s="10">
        <v>74221545.590000004</v>
      </c>
      <c r="L63" s="10">
        <v>1284717205.1199999</v>
      </c>
      <c r="M63" s="10">
        <v>263481596.40000001</v>
      </c>
      <c r="N63" s="10">
        <v>3450189</v>
      </c>
      <c r="Q63" s="65"/>
    </row>
    <row r="64" spans="1:20" ht="18" customHeight="1" x14ac:dyDescent="0.2">
      <c r="A64" s="78" t="s">
        <v>53</v>
      </c>
      <c r="B64" s="123"/>
      <c r="C64" s="211"/>
      <c r="D64" s="214"/>
      <c r="E64" s="214"/>
      <c r="F64" s="214">
        <f t="shared" si="9"/>
        <v>0</v>
      </c>
      <c r="G64" s="214">
        <f t="shared" si="8"/>
        <v>0</v>
      </c>
      <c r="H64" s="92"/>
      <c r="I64" s="46"/>
      <c r="Q64" s="65"/>
    </row>
    <row r="65" spans="1:19" ht="49.5" customHeight="1" x14ac:dyDescent="0.2">
      <c r="A65" s="78" t="s">
        <v>63</v>
      </c>
      <c r="B65" s="123">
        <v>98004</v>
      </c>
      <c r="C65" s="211">
        <v>101685</v>
      </c>
      <c r="D65" s="212"/>
      <c r="E65" s="213">
        <v>441</v>
      </c>
      <c r="F65" s="211">
        <f>D65-E65</f>
        <v>-441</v>
      </c>
      <c r="G65" s="211">
        <f t="shared" si="8"/>
        <v>101244</v>
      </c>
      <c r="H65" s="92"/>
      <c r="I65" s="46">
        <f t="shared" si="10"/>
        <v>1600628670.1099999</v>
      </c>
      <c r="J65" s="10">
        <v>72300179.590000004</v>
      </c>
      <c r="L65" s="10">
        <v>1266717205.1199999</v>
      </c>
      <c r="M65" s="10">
        <v>258161096.40000001</v>
      </c>
      <c r="N65" s="10">
        <v>3450189</v>
      </c>
      <c r="Q65" s="65"/>
    </row>
    <row r="66" spans="1:19" ht="18" customHeight="1" x14ac:dyDescent="0.2">
      <c r="A66" s="78" t="s">
        <v>64</v>
      </c>
      <c r="B66" s="123">
        <v>0</v>
      </c>
      <c r="C66" s="211">
        <v>17</v>
      </c>
      <c r="D66" s="214"/>
      <c r="E66" s="214">
        <v>0</v>
      </c>
      <c r="F66" s="214">
        <f>D66-E66</f>
        <v>0</v>
      </c>
      <c r="G66" s="214">
        <f t="shared" si="8"/>
        <v>17</v>
      </c>
      <c r="H66" s="92"/>
      <c r="I66" s="46">
        <f t="shared" si="10"/>
        <v>941400</v>
      </c>
      <c r="L66" s="10">
        <v>702000</v>
      </c>
      <c r="M66" s="10">
        <v>239400</v>
      </c>
      <c r="N66" s="10">
        <v>0</v>
      </c>
      <c r="Q66" s="65"/>
    </row>
    <row r="67" spans="1:19" ht="18" customHeight="1" x14ac:dyDescent="0.2">
      <c r="A67" s="78" t="s">
        <v>65</v>
      </c>
      <c r="B67" s="123">
        <v>353.8</v>
      </c>
      <c r="C67" s="211">
        <v>242.3</v>
      </c>
      <c r="D67" s="214"/>
      <c r="E67" s="214"/>
      <c r="F67" s="214">
        <f t="shared" si="9"/>
        <v>0</v>
      </c>
      <c r="G67" s="214">
        <f t="shared" si="8"/>
        <v>242.3</v>
      </c>
      <c r="H67" s="92"/>
      <c r="I67" s="46">
        <f t="shared" si="10"/>
        <v>35598540.969999999</v>
      </c>
      <c r="J67" s="10">
        <v>1443372.58</v>
      </c>
      <c r="L67" s="10">
        <v>26676000</v>
      </c>
      <c r="M67" s="10">
        <v>6674200</v>
      </c>
      <c r="N67" s="10">
        <v>804968.39</v>
      </c>
      <c r="Q67" s="65"/>
    </row>
    <row r="68" spans="1:19" ht="18" customHeight="1" x14ac:dyDescent="0.2">
      <c r="A68" s="78" t="s">
        <v>66</v>
      </c>
      <c r="B68" s="123">
        <v>0</v>
      </c>
      <c r="C68" s="211">
        <v>0</v>
      </c>
      <c r="D68" s="214"/>
      <c r="E68" s="214"/>
      <c r="F68" s="214">
        <f t="shared" si="9"/>
        <v>0</v>
      </c>
      <c r="G68" s="214">
        <f t="shared" si="8"/>
        <v>0</v>
      </c>
      <c r="H68" s="92"/>
      <c r="I68" s="46">
        <f t="shared" si="10"/>
        <v>0</v>
      </c>
      <c r="Q68" s="65"/>
    </row>
    <row r="69" spans="1:19" s="4" customFormat="1" ht="25.5" x14ac:dyDescent="0.2">
      <c r="A69" s="78" t="s">
        <v>67</v>
      </c>
      <c r="B69" s="123">
        <v>0</v>
      </c>
      <c r="C69" s="211">
        <v>0</v>
      </c>
      <c r="D69" s="211"/>
      <c r="E69" s="211"/>
      <c r="F69" s="211">
        <f t="shared" si="9"/>
        <v>0</v>
      </c>
      <c r="G69" s="211">
        <f t="shared" si="8"/>
        <v>0</v>
      </c>
      <c r="H69" s="92"/>
      <c r="I69" s="45">
        <f t="shared" si="10"/>
        <v>515000</v>
      </c>
      <c r="J69" s="12"/>
      <c r="K69" s="12"/>
      <c r="L69" s="12">
        <v>515000</v>
      </c>
      <c r="M69" s="12">
        <v>0</v>
      </c>
      <c r="N69" s="12">
        <v>0</v>
      </c>
      <c r="O69" s="12"/>
      <c r="P69" s="12"/>
      <c r="Q69" s="64"/>
    </row>
    <row r="70" spans="1:19" ht="32.25" customHeight="1" x14ac:dyDescent="0.2">
      <c r="A70" s="79" t="s">
        <v>68</v>
      </c>
      <c r="B70" s="123">
        <v>30672</v>
      </c>
      <c r="C70" s="211">
        <v>37358.6</v>
      </c>
      <c r="D70" s="211"/>
      <c r="E70" s="211">
        <v>1112.2</v>
      </c>
      <c r="F70" s="211">
        <f>D70-E70</f>
        <v>-1112.2</v>
      </c>
      <c r="G70" s="211">
        <f t="shared" si="8"/>
        <v>36246.400000000001</v>
      </c>
      <c r="H70" s="99"/>
      <c r="I70" s="45">
        <f t="shared" si="10"/>
        <v>391958790.43000001</v>
      </c>
      <c r="J70" s="12">
        <v>16518868.5</v>
      </c>
      <c r="K70" s="12"/>
      <c r="L70" s="12">
        <v>311256487.39999998</v>
      </c>
      <c r="M70" s="12">
        <v>62654577.920000002</v>
      </c>
      <c r="N70" s="12">
        <v>1528856.61</v>
      </c>
      <c r="Q70" s="65"/>
      <c r="S70" s="157"/>
    </row>
    <row r="71" spans="1:19" x14ac:dyDescent="0.2">
      <c r="A71" s="78" t="s">
        <v>53</v>
      </c>
      <c r="B71" s="121"/>
      <c r="C71" s="122"/>
      <c r="D71" s="122"/>
      <c r="E71" s="122"/>
      <c r="F71" s="211">
        <f t="shared" si="9"/>
        <v>0</v>
      </c>
      <c r="G71" s="211">
        <f t="shared" si="8"/>
        <v>0</v>
      </c>
      <c r="H71" s="99"/>
      <c r="I71" s="46"/>
      <c r="Q71" s="65"/>
    </row>
    <row r="72" spans="1:19" x14ac:dyDescent="0.2">
      <c r="A72" s="78" t="s">
        <v>69</v>
      </c>
      <c r="B72" s="123">
        <v>16993</v>
      </c>
      <c r="C72" s="211">
        <v>13308</v>
      </c>
      <c r="D72" s="122"/>
      <c r="E72" s="211"/>
      <c r="F72" s="211">
        <f>D72-E72</f>
        <v>0</v>
      </c>
      <c r="G72" s="211">
        <f t="shared" si="8"/>
        <v>13308</v>
      </c>
      <c r="H72" s="99"/>
      <c r="I72" s="46">
        <f t="shared" si="10"/>
        <v>150178135.16999999</v>
      </c>
      <c r="J72" s="10">
        <v>6181306.71</v>
      </c>
      <c r="L72" s="10">
        <v>125961325.33</v>
      </c>
      <c r="M72" s="10">
        <v>17922400</v>
      </c>
      <c r="N72" s="10">
        <v>113103.13</v>
      </c>
      <c r="Q72" s="65"/>
    </row>
    <row r="73" spans="1:19" ht="38.25" x14ac:dyDescent="0.2">
      <c r="A73" s="78" t="s">
        <v>55</v>
      </c>
      <c r="B73" s="123">
        <v>4704</v>
      </c>
      <c r="C73" s="211">
        <v>10109.6</v>
      </c>
      <c r="D73" s="211"/>
      <c r="E73" s="211"/>
      <c r="F73" s="211">
        <f>D73-E73</f>
        <v>0</v>
      </c>
      <c r="G73" s="211">
        <f t="shared" si="8"/>
        <v>10109.6</v>
      </c>
      <c r="H73" s="99"/>
      <c r="I73" s="46">
        <f t="shared" si="10"/>
        <v>56292308.119999997</v>
      </c>
      <c r="J73" s="10">
        <v>2460583.7000000002</v>
      </c>
      <c r="L73" s="10">
        <v>25178922.550000001</v>
      </c>
      <c r="M73" s="10">
        <v>28319000</v>
      </c>
      <c r="N73" s="10">
        <v>333801.87</v>
      </c>
      <c r="Q73" s="65"/>
    </row>
    <row r="74" spans="1:19" x14ac:dyDescent="0.2">
      <c r="A74" s="78" t="s">
        <v>56</v>
      </c>
      <c r="B74" s="123">
        <v>361</v>
      </c>
      <c r="C74" s="211">
        <v>3789.6</v>
      </c>
      <c r="D74" s="211"/>
      <c r="E74" s="211"/>
      <c r="F74" s="211">
        <f t="shared" si="9"/>
        <v>0</v>
      </c>
      <c r="G74" s="211">
        <f t="shared" si="8"/>
        <v>3789.6</v>
      </c>
      <c r="H74" s="99"/>
      <c r="I74" s="46">
        <f t="shared" si="10"/>
        <v>32274479.540000003</v>
      </c>
      <c r="J74" s="10">
        <v>800770</v>
      </c>
      <c r="L74" s="10">
        <v>30262000</v>
      </c>
      <c r="M74" s="10">
        <v>1145042.51</v>
      </c>
      <c r="N74" s="10">
        <v>66667.03</v>
      </c>
      <c r="Q74" s="65"/>
    </row>
    <row r="75" spans="1:19" s="4" customFormat="1" ht="24" customHeight="1" x14ac:dyDescent="0.2">
      <c r="A75" s="75" t="s">
        <v>70</v>
      </c>
      <c r="B75" s="111"/>
      <c r="C75" s="111">
        <v>0</v>
      </c>
      <c r="D75" s="111"/>
      <c r="E75" s="111"/>
      <c r="F75" s="112">
        <f t="shared" si="9"/>
        <v>0</v>
      </c>
      <c r="G75" s="112">
        <f t="shared" si="8"/>
        <v>0</v>
      </c>
      <c r="H75" s="90"/>
      <c r="I75" s="45">
        <f t="shared" si="10"/>
        <v>17520000</v>
      </c>
      <c r="J75" s="12"/>
      <c r="K75" s="12">
        <v>17520000</v>
      </c>
      <c r="L75" s="12"/>
      <c r="M75" s="12"/>
      <c r="N75" s="12"/>
      <c r="O75" s="12"/>
      <c r="P75" s="12"/>
      <c r="Q75" s="64"/>
    </row>
    <row r="76" spans="1:19" s="4" customFormat="1" ht="21" customHeight="1" x14ac:dyDescent="0.2">
      <c r="A76" s="75" t="s">
        <v>71</v>
      </c>
      <c r="B76" s="111">
        <f>B78+B79+B80+B81</f>
        <v>1020.5</v>
      </c>
      <c r="C76" s="111">
        <f>C78+C79+C80+C81</f>
        <v>33.299999999999997</v>
      </c>
      <c r="D76" s="111">
        <f t="shared" ref="D76:G76" si="12">D78+D79+D80+D81</f>
        <v>0</v>
      </c>
      <c r="E76" s="111">
        <f t="shared" si="12"/>
        <v>2</v>
      </c>
      <c r="F76" s="111">
        <f>F78+F79+F80+F81</f>
        <v>-2</v>
      </c>
      <c r="G76" s="111">
        <f t="shared" si="12"/>
        <v>31.3</v>
      </c>
      <c r="H76" s="94"/>
      <c r="I76" s="45">
        <f t="shared" si="10"/>
        <v>33375516.170000002</v>
      </c>
      <c r="J76" s="54">
        <f t="shared" ref="J76:Q76" si="13">J78+J79+J80+J81</f>
        <v>706058.8</v>
      </c>
      <c r="K76" s="54">
        <f t="shared" si="13"/>
        <v>13407223.32</v>
      </c>
      <c r="L76" s="54">
        <f t="shared" si="13"/>
        <v>348319.66</v>
      </c>
      <c r="M76" s="54">
        <f t="shared" si="13"/>
        <v>0</v>
      </c>
      <c r="N76" s="54">
        <f t="shared" si="13"/>
        <v>18902514.390000001</v>
      </c>
      <c r="O76" s="54">
        <f t="shared" si="13"/>
        <v>3000</v>
      </c>
      <c r="P76" s="60">
        <f t="shared" si="13"/>
        <v>4900</v>
      </c>
      <c r="Q76" s="54">
        <f t="shared" si="13"/>
        <v>3500</v>
      </c>
    </row>
    <row r="77" spans="1:19" x14ac:dyDescent="0.2">
      <c r="A77" s="72" t="s">
        <v>13</v>
      </c>
      <c r="B77" s="113">
        <f t="shared" ref="B77:C77" si="14">I77/1000</f>
        <v>0</v>
      </c>
      <c r="C77" s="113">
        <f t="shared" si="14"/>
        <v>0</v>
      </c>
      <c r="D77" s="108"/>
      <c r="E77" s="108"/>
      <c r="F77" s="115">
        <f t="shared" si="9"/>
        <v>0</v>
      </c>
      <c r="G77" s="115">
        <f t="shared" si="8"/>
        <v>0</v>
      </c>
      <c r="H77" s="95"/>
      <c r="I77" s="46"/>
      <c r="Q77" s="65"/>
    </row>
    <row r="78" spans="1:19" s="4" customFormat="1" ht="55.5" customHeight="1" x14ac:dyDescent="0.2">
      <c r="A78" s="72" t="s">
        <v>72</v>
      </c>
      <c r="B78" s="177">
        <v>0</v>
      </c>
      <c r="C78" s="177">
        <v>0</v>
      </c>
      <c r="D78" s="106"/>
      <c r="E78" s="106"/>
      <c r="F78" s="117">
        <f t="shared" si="9"/>
        <v>0</v>
      </c>
      <c r="G78" s="117">
        <f t="shared" si="8"/>
        <v>0</v>
      </c>
      <c r="H78" s="95"/>
      <c r="I78" s="45">
        <f t="shared" si="10"/>
        <v>19442434.050000001</v>
      </c>
      <c r="J78" s="12">
        <v>198000</v>
      </c>
      <c r="K78" s="12"/>
      <c r="L78" s="12">
        <v>344319.66</v>
      </c>
      <c r="M78" s="12"/>
      <c r="N78" s="12">
        <v>18900114.390000001</v>
      </c>
      <c r="O78" s="12"/>
      <c r="P78" s="12"/>
      <c r="Q78" s="64"/>
    </row>
    <row r="79" spans="1:19" x14ac:dyDescent="0.2">
      <c r="A79" s="72" t="s">
        <v>73</v>
      </c>
      <c r="B79" s="177">
        <v>0</v>
      </c>
      <c r="C79" s="177">
        <v>0</v>
      </c>
      <c r="D79" s="196"/>
      <c r="E79" s="107"/>
      <c r="F79" s="116">
        <f>D79-E79</f>
        <v>0</v>
      </c>
      <c r="G79" s="116">
        <f t="shared" si="8"/>
        <v>0</v>
      </c>
      <c r="H79" s="88"/>
      <c r="I79" s="46">
        <f t="shared" si="10"/>
        <v>0</v>
      </c>
      <c r="J79" s="10">
        <v>0</v>
      </c>
      <c r="Q79" s="65"/>
    </row>
    <row r="80" spans="1:19" x14ac:dyDescent="0.2">
      <c r="A80" s="72" t="s">
        <v>74</v>
      </c>
      <c r="B80" s="177">
        <v>20.5</v>
      </c>
      <c r="C80" s="177">
        <v>20.3</v>
      </c>
      <c r="D80" s="164"/>
      <c r="E80" s="164">
        <v>2</v>
      </c>
      <c r="F80" s="165">
        <f>D80-E80</f>
        <v>-2</v>
      </c>
      <c r="G80" s="117">
        <f t="shared" si="8"/>
        <v>18.3</v>
      </c>
      <c r="H80" s="95"/>
      <c r="I80" s="46">
        <f t="shared" si="10"/>
        <v>527458.80000000005</v>
      </c>
      <c r="J80" s="10">
        <v>508058.8</v>
      </c>
      <c r="K80" s="10">
        <v>1600</v>
      </c>
      <c r="L80" s="10">
        <v>4000</v>
      </c>
      <c r="M80" s="10">
        <v>0</v>
      </c>
      <c r="N80" s="10">
        <v>2400</v>
      </c>
      <c r="O80" s="10">
        <v>3000</v>
      </c>
      <c r="P80" s="10">
        <v>4900</v>
      </c>
      <c r="Q80" s="65">
        <v>3500</v>
      </c>
    </row>
    <row r="81" spans="1:19" s="4" customFormat="1" ht="62.25" customHeight="1" x14ac:dyDescent="0.2">
      <c r="A81" s="72" t="s">
        <v>75</v>
      </c>
      <c r="B81" s="177">
        <v>1000</v>
      </c>
      <c r="C81" s="177">
        <v>13</v>
      </c>
      <c r="D81" s="106"/>
      <c r="E81" s="209"/>
      <c r="F81" s="186">
        <f t="shared" si="9"/>
        <v>0</v>
      </c>
      <c r="G81" s="186">
        <f>C81+F81</f>
        <v>13</v>
      </c>
      <c r="H81" s="88"/>
      <c r="I81" s="45">
        <f t="shared" si="10"/>
        <v>13405623.32</v>
      </c>
      <c r="J81" s="12"/>
      <c r="K81" s="12">
        <v>13405623.32</v>
      </c>
      <c r="L81" s="12"/>
      <c r="M81" s="12"/>
      <c r="N81" s="12"/>
      <c r="O81" s="12"/>
      <c r="P81" s="12"/>
      <c r="Q81" s="64"/>
    </row>
    <row r="82" spans="1:19" ht="23.25" customHeight="1" x14ac:dyDescent="0.2">
      <c r="A82" s="74" t="s">
        <v>76</v>
      </c>
      <c r="B82" s="109">
        <f>SUM(B83+B87+B92+B95)</f>
        <v>187608.9</v>
      </c>
      <c r="C82" s="109">
        <f t="shared" ref="C82" si="15">SUM(C83+C87+C92+C95)</f>
        <v>213504.80000000002</v>
      </c>
      <c r="D82" s="109">
        <f>SUM(D83+D87+D92+D95)</f>
        <v>2104.8200000000002</v>
      </c>
      <c r="E82" s="109">
        <f>SUM(E83+E87+E92+E95)</f>
        <v>410.2</v>
      </c>
      <c r="F82" s="109">
        <f>D82-E82</f>
        <v>1694.6200000000001</v>
      </c>
      <c r="G82" s="109">
        <f t="shared" si="8"/>
        <v>215199.42</v>
      </c>
      <c r="H82" s="96"/>
      <c r="I82" s="46">
        <f t="shared" si="10"/>
        <v>289091099.18000001</v>
      </c>
      <c r="J82" s="55">
        <f>J83+J87+J92+J93+J94+J95</f>
        <v>10783421.68</v>
      </c>
      <c r="K82" s="55">
        <f t="shared" ref="K82:Q82" si="16">K83+K87+K92+K93+K94+K95</f>
        <v>0</v>
      </c>
      <c r="L82" s="55">
        <f t="shared" si="16"/>
        <v>0</v>
      </c>
      <c r="M82" s="55">
        <f t="shared" si="16"/>
        <v>0</v>
      </c>
      <c r="N82" s="55">
        <f t="shared" si="16"/>
        <v>253939324.81</v>
      </c>
      <c r="O82" s="55">
        <f t="shared" si="16"/>
        <v>0</v>
      </c>
      <c r="P82" s="61">
        <f t="shared" si="16"/>
        <v>0</v>
      </c>
      <c r="Q82" s="55">
        <f t="shared" si="16"/>
        <v>24368352.690000001</v>
      </c>
      <c r="S82" s="157"/>
    </row>
    <row r="83" spans="1:19" ht="38.25" x14ac:dyDescent="0.2">
      <c r="A83" s="80" t="s">
        <v>77</v>
      </c>
      <c r="B83" s="124">
        <v>70463</v>
      </c>
      <c r="C83" s="124">
        <v>70021.8</v>
      </c>
      <c r="D83" s="125">
        <v>104.8</v>
      </c>
      <c r="E83" s="125">
        <v>63.4</v>
      </c>
      <c r="F83" s="184">
        <f t="shared" si="9"/>
        <v>41.4</v>
      </c>
      <c r="G83" s="187">
        <f t="shared" si="8"/>
        <v>70063.199999999997</v>
      </c>
      <c r="H83" s="97"/>
      <c r="I83" s="46">
        <f t="shared" si="10"/>
        <v>52528203.980000004</v>
      </c>
      <c r="J83" s="10">
        <v>7905185.6799999997</v>
      </c>
      <c r="N83" s="10">
        <v>23733243.600000001</v>
      </c>
      <c r="Q83" s="65">
        <v>20889774.699999999</v>
      </c>
      <c r="R83" s="157"/>
    </row>
    <row r="84" spans="1:19" x14ac:dyDescent="0.2">
      <c r="A84" s="72" t="s">
        <v>13</v>
      </c>
      <c r="B84" s="177"/>
      <c r="C84" s="177"/>
      <c r="D84" s="108"/>
      <c r="E84" s="108"/>
      <c r="F84" s="115">
        <f t="shared" si="9"/>
        <v>0</v>
      </c>
      <c r="G84" s="115">
        <f t="shared" si="8"/>
        <v>0</v>
      </c>
      <c r="H84" s="95"/>
      <c r="I84" s="46"/>
      <c r="Q84" s="65"/>
    </row>
    <row r="85" spans="1:19" ht="81" customHeight="1" x14ac:dyDescent="0.2">
      <c r="A85" s="148" t="s">
        <v>110</v>
      </c>
      <c r="B85" s="177">
        <v>53464.7</v>
      </c>
      <c r="C85" s="177">
        <v>53083.5</v>
      </c>
      <c r="D85" s="208">
        <v>104.8</v>
      </c>
      <c r="E85" s="195"/>
      <c r="F85" s="180">
        <f t="shared" si="9"/>
        <v>104.8</v>
      </c>
      <c r="G85" s="180">
        <f t="shared" si="8"/>
        <v>53188.3</v>
      </c>
      <c r="H85" s="98" t="s">
        <v>120</v>
      </c>
      <c r="I85" s="46">
        <f>SUM(J85:Q85)</f>
        <v>39440976.869999997</v>
      </c>
      <c r="J85" s="10">
        <v>5917907.5899999999</v>
      </c>
      <c r="N85" s="10">
        <v>17914856.829999998</v>
      </c>
      <c r="Q85" s="65">
        <v>15608212.449999999</v>
      </c>
    </row>
    <row r="86" spans="1:19" ht="94.5" customHeight="1" x14ac:dyDescent="0.2">
      <c r="A86" s="72" t="s">
        <v>78</v>
      </c>
      <c r="B86" s="177">
        <v>16146.3</v>
      </c>
      <c r="C86" s="177">
        <v>16046.1</v>
      </c>
      <c r="D86" s="207"/>
      <c r="E86" s="106"/>
      <c r="F86" s="180">
        <f t="shared" si="9"/>
        <v>0</v>
      </c>
      <c r="G86" s="177">
        <f t="shared" si="8"/>
        <v>16046.1</v>
      </c>
      <c r="H86" s="98"/>
      <c r="I86" s="46">
        <f t="shared" si="10"/>
        <v>11904535.109999999</v>
      </c>
      <c r="J86" s="10">
        <v>1787208.09</v>
      </c>
      <c r="N86" s="10">
        <v>5410286.7699999996</v>
      </c>
      <c r="Q86" s="65">
        <v>4707040.25</v>
      </c>
    </row>
    <row r="87" spans="1:19" s="6" customFormat="1" ht="54" customHeight="1" x14ac:dyDescent="0.2">
      <c r="A87" s="80" t="s">
        <v>79</v>
      </c>
      <c r="B87" s="124">
        <v>97457.8</v>
      </c>
      <c r="C87" s="187">
        <v>107261.6</v>
      </c>
      <c r="D87" s="183"/>
      <c r="E87" s="183">
        <v>209.1</v>
      </c>
      <c r="F87" s="184">
        <f t="shared" si="9"/>
        <v>-209.1</v>
      </c>
      <c r="G87" s="185">
        <f t="shared" si="8"/>
        <v>107052.5</v>
      </c>
      <c r="H87" s="179" t="s">
        <v>122</v>
      </c>
      <c r="I87" s="49">
        <f t="shared" si="10"/>
        <v>218025303.04000002</v>
      </c>
      <c r="J87" s="16">
        <v>2878236</v>
      </c>
      <c r="K87" s="16"/>
      <c r="L87" s="16"/>
      <c r="M87" s="16"/>
      <c r="N87" s="16">
        <v>211683497.21000001</v>
      </c>
      <c r="O87" s="16"/>
      <c r="P87" s="16"/>
      <c r="Q87" s="68">
        <v>3463569.83</v>
      </c>
      <c r="R87" s="170"/>
    </row>
    <row r="88" spans="1:19" x14ac:dyDescent="0.2">
      <c r="A88" s="72" t="s">
        <v>53</v>
      </c>
      <c r="B88" s="177"/>
      <c r="C88" s="177">
        <v>0</v>
      </c>
      <c r="D88" s="108"/>
      <c r="E88" s="108"/>
      <c r="F88" s="115">
        <f t="shared" si="9"/>
        <v>0</v>
      </c>
      <c r="G88" s="115">
        <f t="shared" si="8"/>
        <v>0</v>
      </c>
      <c r="H88" s="95"/>
      <c r="I88" s="46"/>
      <c r="Q88" s="65"/>
    </row>
    <row r="89" spans="1:19" s="4" customFormat="1" x14ac:dyDescent="0.2">
      <c r="A89" s="72" t="s">
        <v>69</v>
      </c>
      <c r="B89" s="177">
        <v>7819.3</v>
      </c>
      <c r="C89" s="177">
        <v>8226.7999999999993</v>
      </c>
      <c r="D89" s="106"/>
      <c r="E89" s="106"/>
      <c r="F89" s="117">
        <f t="shared" si="9"/>
        <v>0</v>
      </c>
      <c r="G89" s="117">
        <f t="shared" si="8"/>
        <v>8226.7999999999993</v>
      </c>
      <c r="H89" s="172"/>
      <c r="I89" s="45">
        <f t="shared" si="10"/>
        <v>12717729.119999999</v>
      </c>
      <c r="J89" s="12">
        <v>60000</v>
      </c>
      <c r="K89" s="12"/>
      <c r="L89" s="12"/>
      <c r="M89" s="12"/>
      <c r="N89" s="12">
        <v>11931502</v>
      </c>
      <c r="O89" s="12"/>
      <c r="P89" s="12"/>
      <c r="Q89" s="64">
        <v>726227.12</v>
      </c>
    </row>
    <row r="90" spans="1:19" s="4" customFormat="1" ht="38.25" x14ac:dyDescent="0.2">
      <c r="A90" s="72" t="s">
        <v>55</v>
      </c>
      <c r="B90" s="177">
        <v>56948.800000000003</v>
      </c>
      <c r="C90" s="177">
        <v>64743.4</v>
      </c>
      <c r="D90" s="106"/>
      <c r="E90" s="106"/>
      <c r="F90" s="117">
        <f t="shared" si="9"/>
        <v>0</v>
      </c>
      <c r="G90" s="117">
        <f t="shared" si="8"/>
        <v>64743.4</v>
      </c>
      <c r="H90" s="95"/>
      <c r="I90" s="45">
        <f t="shared" si="10"/>
        <v>149747251.21000001</v>
      </c>
      <c r="J90" s="12">
        <v>376852</v>
      </c>
      <c r="K90" s="12"/>
      <c r="L90" s="12"/>
      <c r="M90" s="12"/>
      <c r="N90" s="12">
        <v>148496674.96000001</v>
      </c>
      <c r="O90" s="12"/>
      <c r="P90" s="12"/>
      <c r="Q90" s="64">
        <v>873724.25</v>
      </c>
    </row>
    <row r="91" spans="1:19" ht="12" customHeight="1" x14ac:dyDescent="0.2">
      <c r="A91" s="72" t="s">
        <v>56</v>
      </c>
      <c r="B91" s="177">
        <v>166.2</v>
      </c>
      <c r="C91" s="177">
        <v>266.39999999999998</v>
      </c>
      <c r="D91" s="106"/>
      <c r="E91" s="107"/>
      <c r="F91" s="177">
        <f t="shared" si="9"/>
        <v>0</v>
      </c>
      <c r="G91" s="116">
        <f t="shared" si="8"/>
        <v>266.39999999999998</v>
      </c>
      <c r="H91" s="95"/>
      <c r="I91" s="46">
        <f t="shared" si="10"/>
        <v>240000</v>
      </c>
      <c r="J91" s="10">
        <v>240000</v>
      </c>
      <c r="Q91" s="65"/>
    </row>
    <row r="92" spans="1:19" ht="22.5" x14ac:dyDescent="0.2">
      <c r="A92" s="80" t="s">
        <v>80</v>
      </c>
      <c r="B92" s="124">
        <v>3513</v>
      </c>
      <c r="C92" s="124">
        <v>3560.8</v>
      </c>
      <c r="D92" s="197">
        <v>0</v>
      </c>
      <c r="E92" s="197">
        <v>137.69999999999999</v>
      </c>
      <c r="F92" s="184">
        <f t="shared" si="9"/>
        <v>-137.69999999999999</v>
      </c>
      <c r="G92" s="184">
        <f t="shared" si="8"/>
        <v>3423.1000000000004</v>
      </c>
      <c r="H92" s="97" t="s">
        <v>121</v>
      </c>
      <c r="I92" s="46">
        <f t="shared" si="10"/>
        <v>200000</v>
      </c>
      <c r="N92" s="10">
        <v>200000</v>
      </c>
      <c r="Q92" s="65"/>
      <c r="R92" s="157"/>
    </row>
    <row r="93" spans="1:19" ht="25.5" x14ac:dyDescent="0.2">
      <c r="A93" s="80" t="s">
        <v>81</v>
      </c>
      <c r="B93" s="124">
        <v>0</v>
      </c>
      <c r="C93" s="124">
        <v>0</v>
      </c>
      <c r="D93" s="127"/>
      <c r="E93" s="127"/>
      <c r="F93" s="128">
        <f t="shared" si="9"/>
        <v>0</v>
      </c>
      <c r="G93" s="128">
        <f t="shared" si="8"/>
        <v>0</v>
      </c>
      <c r="H93" s="97"/>
      <c r="I93" s="46">
        <f t="shared" si="10"/>
        <v>16766990</v>
      </c>
      <c r="N93" s="10">
        <v>16766990</v>
      </c>
      <c r="Q93" s="65"/>
    </row>
    <row r="94" spans="1:19" ht="20.25" customHeight="1" x14ac:dyDescent="0.2">
      <c r="A94" s="80" t="s">
        <v>59</v>
      </c>
      <c r="B94" s="124">
        <v>0</v>
      </c>
      <c r="C94" s="124">
        <v>0</v>
      </c>
      <c r="D94" s="129"/>
      <c r="E94" s="129"/>
      <c r="F94" s="130">
        <f t="shared" si="9"/>
        <v>0</v>
      </c>
      <c r="G94" s="130">
        <f t="shared" si="8"/>
        <v>0</v>
      </c>
      <c r="H94" s="97"/>
      <c r="I94" s="46">
        <f t="shared" si="10"/>
        <v>0</v>
      </c>
      <c r="Q94" s="65"/>
    </row>
    <row r="95" spans="1:19" ht="72" customHeight="1" x14ac:dyDescent="0.2">
      <c r="A95" s="80" t="s">
        <v>82</v>
      </c>
      <c r="B95" s="124">
        <f>B97+B98+B99+1401</f>
        <v>16175.1</v>
      </c>
      <c r="C95" s="124">
        <v>32660.6</v>
      </c>
      <c r="D95" s="187">
        <v>2000.02</v>
      </c>
      <c r="E95" s="187">
        <v>0</v>
      </c>
      <c r="F95" s="126">
        <f t="shared" si="9"/>
        <v>2000.02</v>
      </c>
      <c r="G95" s="128">
        <f>C95+F95</f>
        <v>34660.619999999995</v>
      </c>
      <c r="H95" s="179"/>
      <c r="I95" s="46">
        <f t="shared" si="10"/>
        <v>1570602.16</v>
      </c>
      <c r="J95" s="56">
        <f>SUM(J97:J99)</f>
        <v>0</v>
      </c>
      <c r="K95" s="56">
        <f t="shared" ref="K95:Q95" si="17">SUM(K97:K99)</f>
        <v>0</v>
      </c>
      <c r="L95" s="56">
        <f t="shared" si="17"/>
        <v>0</v>
      </c>
      <c r="M95" s="56">
        <f t="shared" si="17"/>
        <v>0</v>
      </c>
      <c r="N95" s="56">
        <f t="shared" si="17"/>
        <v>1555594</v>
      </c>
      <c r="O95" s="56">
        <f t="shared" si="17"/>
        <v>0</v>
      </c>
      <c r="P95" s="62">
        <f t="shared" si="17"/>
        <v>0</v>
      </c>
      <c r="Q95" s="56">
        <f t="shared" si="17"/>
        <v>15008.16</v>
      </c>
      <c r="R95" s="157"/>
    </row>
    <row r="96" spans="1:19" x14ac:dyDescent="0.2">
      <c r="A96" s="72" t="s">
        <v>13</v>
      </c>
      <c r="B96" s="113"/>
      <c r="C96" s="113"/>
      <c r="D96" s="108"/>
      <c r="E96" s="108"/>
      <c r="F96" s="115">
        <f t="shared" si="9"/>
        <v>0</v>
      </c>
      <c r="G96" s="115">
        <f t="shared" si="8"/>
        <v>0</v>
      </c>
      <c r="H96" s="95"/>
      <c r="I96" s="46"/>
      <c r="Q96" s="65"/>
    </row>
    <row r="97" spans="1:18" ht="90" x14ac:dyDescent="0.2">
      <c r="A97" s="72" t="s">
        <v>83</v>
      </c>
      <c r="B97" s="177">
        <v>14721.9</v>
      </c>
      <c r="C97" s="177">
        <v>31957</v>
      </c>
      <c r="D97" s="106">
        <v>2000</v>
      </c>
      <c r="E97" s="106"/>
      <c r="F97" s="117">
        <f t="shared" si="9"/>
        <v>2000</v>
      </c>
      <c r="G97" s="117">
        <f t="shared" si="8"/>
        <v>33957</v>
      </c>
      <c r="H97" s="205" t="s">
        <v>119</v>
      </c>
      <c r="I97" s="46">
        <f t="shared" si="10"/>
        <v>0</v>
      </c>
      <c r="Q97" s="65"/>
      <c r="R97" s="157"/>
    </row>
    <row r="98" spans="1:18" s="4" customFormat="1" x14ac:dyDescent="0.2">
      <c r="A98" s="72" t="s">
        <v>84</v>
      </c>
      <c r="B98" s="177">
        <v>0</v>
      </c>
      <c r="C98" s="177">
        <v>0</v>
      </c>
      <c r="D98" s="106"/>
      <c r="E98" s="106"/>
      <c r="F98" s="117">
        <f t="shared" si="9"/>
        <v>0</v>
      </c>
      <c r="G98" s="117">
        <f t="shared" si="8"/>
        <v>0</v>
      </c>
      <c r="H98" s="95"/>
      <c r="I98" s="45">
        <f t="shared" si="10"/>
        <v>0</v>
      </c>
      <c r="J98" s="12"/>
      <c r="K98" s="12"/>
      <c r="L98" s="12"/>
      <c r="M98" s="12"/>
      <c r="N98" s="12">
        <v>0</v>
      </c>
      <c r="O98" s="12"/>
      <c r="P98" s="12"/>
      <c r="Q98" s="64"/>
    </row>
    <row r="99" spans="1:18" x14ac:dyDescent="0.2">
      <c r="A99" s="72" t="s">
        <v>85</v>
      </c>
      <c r="B99" s="177">
        <v>52.2</v>
      </c>
      <c r="C99" s="177">
        <v>78.900000000000006</v>
      </c>
      <c r="D99" s="106"/>
      <c r="E99" s="106">
        <v>0</v>
      </c>
      <c r="F99" s="106">
        <f t="shared" si="9"/>
        <v>0</v>
      </c>
      <c r="G99" s="106">
        <f t="shared" si="8"/>
        <v>78.900000000000006</v>
      </c>
      <c r="H99" s="95"/>
      <c r="I99" s="46">
        <f t="shared" si="10"/>
        <v>1570602.16</v>
      </c>
      <c r="N99" s="10">
        <v>1555594</v>
      </c>
      <c r="Q99" s="65">
        <v>15008.16</v>
      </c>
    </row>
    <row r="100" spans="1:18" x14ac:dyDescent="0.2">
      <c r="A100" s="81"/>
      <c r="B100" s="108"/>
      <c r="C100" s="131"/>
      <c r="D100" s="108">
        <v>0</v>
      </c>
      <c r="E100" s="108"/>
      <c r="F100" s="115">
        <f t="shared" si="9"/>
        <v>0</v>
      </c>
      <c r="G100" s="115">
        <f t="shared" si="8"/>
        <v>0</v>
      </c>
      <c r="H100" s="95"/>
      <c r="I100" s="46"/>
      <c r="Q100" s="65"/>
    </row>
    <row r="101" spans="1:18" x14ac:dyDescent="0.2">
      <c r="A101" s="81"/>
      <c r="B101" s="108"/>
      <c r="C101" s="108"/>
      <c r="D101" s="108"/>
      <c r="E101" s="108"/>
      <c r="F101" s="115">
        <f t="shared" si="9"/>
        <v>0</v>
      </c>
      <c r="G101" s="115">
        <f t="shared" si="8"/>
        <v>0</v>
      </c>
      <c r="H101" s="95"/>
      <c r="I101" s="46"/>
      <c r="Q101" s="65"/>
    </row>
    <row r="102" spans="1:18" s="2" customFormat="1" ht="30.75" customHeight="1" x14ac:dyDescent="0.2">
      <c r="A102" s="82" t="s">
        <v>86</v>
      </c>
      <c r="B102" s="132">
        <f>B48+B82</f>
        <v>363656.69999999995</v>
      </c>
      <c r="C102" s="132">
        <f>C48+C82</f>
        <v>403439.6</v>
      </c>
      <c r="D102" s="132">
        <f>D48+D82</f>
        <v>2104.8200000000002</v>
      </c>
      <c r="E102" s="132">
        <f t="shared" ref="E102" si="18">E82+E48</f>
        <v>2808.7</v>
      </c>
      <c r="F102" s="132">
        <f>D102-E102</f>
        <v>-703.87999999999965</v>
      </c>
      <c r="G102" s="132">
        <f>G48+G82</f>
        <v>402735.72</v>
      </c>
      <c r="H102" s="152"/>
      <c r="I102" s="46">
        <f t="shared" si="10"/>
        <v>3204847631.0099998</v>
      </c>
      <c r="J102" s="57">
        <f>J82+J48</f>
        <v>701352064.00999987</v>
      </c>
      <c r="K102" s="57">
        <f t="shared" ref="K102:Q102" si="19">K82+K48</f>
        <v>50692181.620000005</v>
      </c>
      <c r="L102" s="57">
        <f t="shared" si="19"/>
        <v>1691314135.29</v>
      </c>
      <c r="M102" s="57">
        <f t="shared" si="19"/>
        <v>337343054.87</v>
      </c>
      <c r="N102" s="57">
        <f t="shared" si="19"/>
        <v>323704404.13999999</v>
      </c>
      <c r="O102" s="57">
        <f t="shared" si="19"/>
        <v>9939903.3300000001</v>
      </c>
      <c r="P102" s="63">
        <f t="shared" si="19"/>
        <v>2780880.96</v>
      </c>
      <c r="Q102" s="57">
        <f t="shared" si="19"/>
        <v>87721006.789999992</v>
      </c>
      <c r="R102" s="210"/>
    </row>
    <row r="103" spans="1:18" s="2" customFormat="1" x14ac:dyDescent="0.2">
      <c r="A103" s="158" t="s">
        <v>87</v>
      </c>
      <c r="B103" s="133">
        <f>B102-B33</f>
        <v>37339.999999999942</v>
      </c>
      <c r="C103" s="133">
        <f t="shared" ref="C103:F103" si="20">C102-C33</f>
        <v>64135.29999999993</v>
      </c>
      <c r="D103" s="133">
        <f t="shared" si="20"/>
        <v>2070.6200000000003</v>
      </c>
      <c r="E103" s="133">
        <f t="shared" si="20"/>
        <v>1601.6999999999998</v>
      </c>
      <c r="F103" s="133">
        <f t="shared" si="20"/>
        <v>468.9200000000003</v>
      </c>
      <c r="G103" s="133">
        <f>G102-G33</f>
        <v>64604.219999999914</v>
      </c>
      <c r="H103" s="153"/>
      <c r="I103" s="50"/>
      <c r="J103" s="17"/>
      <c r="K103" s="17"/>
      <c r="L103" s="17"/>
      <c r="M103" s="17"/>
      <c r="N103" s="17"/>
      <c r="O103" s="17"/>
      <c r="P103" s="17"/>
      <c r="Q103" s="17"/>
    </row>
    <row r="104" spans="1:18" s="2" customFormat="1" x14ac:dyDescent="0.2">
      <c r="A104" s="158" t="s">
        <v>88</v>
      </c>
      <c r="B104" s="133">
        <f>B8-B102</f>
        <v>4.0000000037252903E-2</v>
      </c>
      <c r="C104" s="133">
        <f>C8-C102</f>
        <v>-26795.259999999951</v>
      </c>
      <c r="D104" s="133">
        <f>D8-D102</f>
        <v>-858.22000000000025</v>
      </c>
      <c r="E104" s="133">
        <f t="shared" ref="E104:F104" si="21">E8-E102</f>
        <v>-389.29999999999973</v>
      </c>
      <c r="F104" s="133">
        <f t="shared" si="21"/>
        <v>-468.9200000000003</v>
      </c>
      <c r="G104" s="133">
        <f>G8-G102</f>
        <v>-27264.179999999935</v>
      </c>
      <c r="H104" s="153"/>
      <c r="I104" s="50"/>
      <c r="J104" s="17"/>
      <c r="K104" s="17"/>
      <c r="L104" s="17"/>
      <c r="M104" s="17"/>
      <c r="N104" s="17"/>
      <c r="O104" s="17"/>
      <c r="P104" s="17"/>
      <c r="Q104" s="17"/>
    </row>
    <row r="105" spans="1:18" s="5" customFormat="1" ht="25.5" x14ac:dyDescent="0.2">
      <c r="A105" s="83" t="s">
        <v>89</v>
      </c>
      <c r="B105" s="108">
        <f>B104/B9*100</f>
        <v>1.0712361325068988E-4</v>
      </c>
      <c r="C105" s="108">
        <f>C104/C9*100</f>
        <v>-71.760126662960062</v>
      </c>
      <c r="D105" s="108">
        <f t="shared" ref="D105:E105" si="22">D104/D9*100</f>
        <v>-70.786869020125394</v>
      </c>
      <c r="E105" s="108">
        <f t="shared" si="22"/>
        <v>-32.10986473111182</v>
      </c>
      <c r="F105" s="108">
        <v>0</v>
      </c>
      <c r="G105" s="108">
        <f>G104/G9*100</f>
        <v>-73.015936779928282</v>
      </c>
      <c r="H105" s="95"/>
      <c r="I105" s="51"/>
      <c r="J105" s="10"/>
      <c r="K105" s="10"/>
      <c r="L105" s="10"/>
      <c r="M105" s="10"/>
      <c r="N105" s="10"/>
      <c r="O105" s="10"/>
      <c r="P105" s="10"/>
      <c r="Q105" s="10"/>
    </row>
    <row r="106" spans="1:18" x14ac:dyDescent="0.2">
      <c r="A106" s="84" t="s">
        <v>90</v>
      </c>
      <c r="B106" s="133">
        <f t="shared" ref="B106:G106" si="23">B107+B110+B113+B114+B115</f>
        <v>0</v>
      </c>
      <c r="C106" s="133">
        <f>C107+C110+C113+C114+C115</f>
        <v>-26795.259999999951</v>
      </c>
      <c r="D106" s="133">
        <f>D107+D110+D113+D114+D115</f>
        <v>-858.22000000000025</v>
      </c>
      <c r="E106" s="133">
        <f>E107+E110+E113+E114+E115</f>
        <v>-389.29999999999973</v>
      </c>
      <c r="F106" s="133">
        <f t="shared" si="23"/>
        <v>-468.9200000000003</v>
      </c>
      <c r="G106" s="133">
        <f t="shared" si="23"/>
        <v>-27264.179999999953</v>
      </c>
      <c r="H106" s="95"/>
      <c r="I106" s="51"/>
    </row>
    <row r="107" spans="1:18" x14ac:dyDescent="0.2">
      <c r="A107" s="159" t="s">
        <v>91</v>
      </c>
      <c r="B107" s="108">
        <v>0</v>
      </c>
      <c r="C107" s="108">
        <v>0</v>
      </c>
      <c r="D107" s="108"/>
      <c r="E107" s="108"/>
      <c r="F107" s="115"/>
      <c r="G107" s="115"/>
      <c r="H107" s="95"/>
      <c r="I107" s="51"/>
    </row>
    <row r="108" spans="1:18" ht="15" x14ac:dyDescent="0.2">
      <c r="A108" s="159" t="s">
        <v>92</v>
      </c>
      <c r="B108" s="108">
        <v>0</v>
      </c>
      <c r="C108" s="108">
        <v>0</v>
      </c>
      <c r="D108" s="108"/>
      <c r="E108" s="108"/>
      <c r="F108" s="115"/>
      <c r="G108" s="115"/>
      <c r="H108" s="95"/>
      <c r="I108" s="52"/>
    </row>
    <row r="109" spans="1:18" ht="15" x14ac:dyDescent="0.2">
      <c r="A109" s="159" t="s">
        <v>93</v>
      </c>
      <c r="B109" s="108">
        <v>0</v>
      </c>
      <c r="C109" s="108">
        <v>0</v>
      </c>
      <c r="D109" s="108"/>
      <c r="E109" s="108"/>
      <c r="F109" s="115"/>
      <c r="G109" s="115"/>
      <c r="H109" s="95"/>
      <c r="I109" s="52"/>
    </row>
    <row r="110" spans="1:18" ht="15" x14ac:dyDescent="0.2">
      <c r="A110" s="159" t="s">
        <v>94</v>
      </c>
      <c r="B110" s="108">
        <v>0</v>
      </c>
      <c r="C110" s="108">
        <v>0</v>
      </c>
      <c r="D110" s="108"/>
      <c r="E110" s="108"/>
      <c r="F110" s="115"/>
      <c r="G110" s="115"/>
      <c r="H110" s="95"/>
      <c r="I110" s="52"/>
    </row>
    <row r="111" spans="1:18" ht="15" x14ac:dyDescent="0.2">
      <c r="A111" s="159" t="s">
        <v>95</v>
      </c>
      <c r="B111" s="108">
        <v>0</v>
      </c>
      <c r="C111" s="108">
        <v>0</v>
      </c>
      <c r="D111" s="108"/>
      <c r="E111" s="108"/>
      <c r="F111" s="115"/>
      <c r="G111" s="115"/>
      <c r="H111" s="95"/>
      <c r="I111" s="52"/>
    </row>
    <row r="112" spans="1:18" ht="15" x14ac:dyDescent="0.2">
      <c r="A112" s="159" t="s">
        <v>96</v>
      </c>
      <c r="B112" s="108">
        <v>0</v>
      </c>
      <c r="C112" s="108">
        <v>0</v>
      </c>
      <c r="D112" s="108"/>
      <c r="E112" s="108"/>
      <c r="F112" s="115"/>
      <c r="G112" s="115"/>
      <c r="H112" s="95"/>
      <c r="I112" s="52"/>
    </row>
    <row r="113" spans="1:17" ht="15" x14ac:dyDescent="0.2">
      <c r="A113" s="159" t="s">
        <v>97</v>
      </c>
      <c r="B113" s="108">
        <v>0</v>
      </c>
      <c r="C113" s="108">
        <v>0</v>
      </c>
      <c r="D113" s="108"/>
      <c r="E113" s="108"/>
      <c r="F113" s="115"/>
      <c r="G113" s="115"/>
      <c r="H113" s="95"/>
      <c r="I113" s="43"/>
    </row>
    <row r="114" spans="1:17" ht="15" x14ac:dyDescent="0.2">
      <c r="A114" s="159" t="s">
        <v>98</v>
      </c>
      <c r="B114" s="108">
        <v>0</v>
      </c>
      <c r="C114" s="108">
        <v>0</v>
      </c>
      <c r="D114" s="108"/>
      <c r="E114" s="108"/>
      <c r="F114" s="115"/>
      <c r="G114" s="115"/>
      <c r="H114" s="95"/>
      <c r="I114" s="43"/>
    </row>
    <row r="115" spans="1:17" ht="15" x14ac:dyDescent="0.2">
      <c r="A115" s="159" t="s">
        <v>99</v>
      </c>
      <c r="B115" s="160">
        <v>0</v>
      </c>
      <c r="C115" s="108">
        <f>C104</f>
        <v>-26795.259999999951</v>
      </c>
      <c r="D115" s="160">
        <f>D104</f>
        <v>-858.22000000000025</v>
      </c>
      <c r="E115" s="160">
        <f>E104</f>
        <v>-389.29999999999973</v>
      </c>
      <c r="F115" s="115">
        <f>F104</f>
        <v>-468.9200000000003</v>
      </c>
      <c r="G115" s="115">
        <f t="shared" ref="G115" si="24">C115+F115</f>
        <v>-27264.179999999953</v>
      </c>
      <c r="H115" s="95"/>
      <c r="I115" s="43"/>
    </row>
    <row r="116" spans="1:17" ht="15.75" x14ac:dyDescent="0.2">
      <c r="A116" s="221" t="s">
        <v>100</v>
      </c>
      <c r="B116" s="223"/>
      <c r="C116" s="224"/>
      <c r="D116" s="224"/>
      <c r="E116" s="224"/>
      <c r="F116" s="224"/>
      <c r="G116" s="224"/>
      <c r="H116" s="225"/>
      <c r="I116" s="44"/>
    </row>
    <row r="117" spans="1:17" ht="15.75" x14ac:dyDescent="0.2">
      <c r="A117" s="222" t="s">
        <v>101</v>
      </c>
      <c r="B117" s="226"/>
      <c r="C117" s="227"/>
      <c r="D117" s="227"/>
      <c r="E117" s="227"/>
      <c r="F117" s="227"/>
      <c r="G117" s="227"/>
      <c r="H117" s="228"/>
      <c r="I117" s="44"/>
    </row>
    <row r="118" spans="1:17" ht="15" x14ac:dyDescent="0.2">
      <c r="A118" s="81" t="s">
        <v>102</v>
      </c>
      <c r="B118" s="134">
        <v>0</v>
      </c>
      <c r="C118" s="134">
        <v>0</v>
      </c>
      <c r="D118" s="135" t="s">
        <v>103</v>
      </c>
      <c r="E118" s="135" t="s">
        <v>103</v>
      </c>
      <c r="F118" s="135" t="s">
        <v>103</v>
      </c>
      <c r="G118" s="134">
        <v>0</v>
      </c>
      <c r="H118" s="146"/>
      <c r="I118" s="43"/>
    </row>
    <row r="119" spans="1:17" ht="25.5" x14ac:dyDescent="0.2">
      <c r="A119" s="85" t="s">
        <v>104</v>
      </c>
      <c r="B119" s="134">
        <v>0</v>
      </c>
      <c r="C119" s="134">
        <v>0</v>
      </c>
      <c r="D119" s="135" t="s">
        <v>103</v>
      </c>
      <c r="E119" s="135" t="s">
        <v>103</v>
      </c>
      <c r="F119" s="135" t="s">
        <v>103</v>
      </c>
      <c r="G119" s="134">
        <v>0</v>
      </c>
      <c r="H119" s="146"/>
      <c r="I119" s="43"/>
    </row>
    <row r="120" spans="1:17" ht="15.75" x14ac:dyDescent="0.2">
      <c r="A120" s="229" t="s">
        <v>105</v>
      </c>
      <c r="B120" s="229"/>
      <c r="C120" s="229"/>
      <c r="D120" s="229"/>
      <c r="E120" s="229"/>
      <c r="F120" s="229"/>
      <c r="G120" s="136"/>
      <c r="H120" s="20"/>
      <c r="I120" s="43"/>
    </row>
    <row r="121" spans="1:17" ht="15.75" x14ac:dyDescent="0.2">
      <c r="A121" s="25"/>
      <c r="B121" s="136"/>
      <c r="C121" s="136"/>
      <c r="D121" s="137"/>
      <c r="E121" s="137"/>
      <c r="F121" s="137"/>
      <c r="G121" s="136"/>
      <c r="H121" s="20"/>
      <c r="I121" s="43"/>
    </row>
    <row r="122" spans="1:17" ht="15.75" x14ac:dyDescent="0.2">
      <c r="A122" s="25"/>
      <c r="B122" s="136"/>
      <c r="C122" s="136"/>
      <c r="D122" s="137"/>
      <c r="E122" s="137"/>
      <c r="F122" s="137"/>
      <c r="G122" s="136"/>
      <c r="H122" s="20"/>
      <c r="I122" s="43"/>
    </row>
    <row r="124" spans="1:17" ht="15.75" x14ac:dyDescent="0.2">
      <c r="A124" s="26" t="s">
        <v>112</v>
      </c>
      <c r="B124" s="138"/>
      <c r="C124" s="139" t="s">
        <v>113</v>
      </c>
    </row>
    <row r="125" spans="1:17" ht="15" x14ac:dyDescent="0.2">
      <c r="A125" s="27"/>
      <c r="B125" s="141"/>
    </row>
    <row r="126" spans="1:17" ht="16.5" x14ac:dyDescent="0.2">
      <c r="A126" s="173"/>
      <c r="B126" s="141"/>
    </row>
    <row r="127" spans="1:17" s="102" customFormat="1" x14ac:dyDescent="0.2">
      <c r="A127" s="188" t="s">
        <v>115</v>
      </c>
      <c r="B127" s="142"/>
      <c r="C127" s="142"/>
      <c r="D127" s="142"/>
      <c r="E127" s="142"/>
      <c r="F127" s="142"/>
      <c r="G127" s="142"/>
      <c r="H127" s="21"/>
      <c r="I127" s="101"/>
      <c r="J127" s="10"/>
      <c r="K127" s="10"/>
      <c r="L127" s="10"/>
      <c r="M127" s="10"/>
      <c r="N127" s="10"/>
      <c r="O127" s="10"/>
      <c r="P127" s="10"/>
      <c r="Q127" s="10"/>
    </row>
    <row r="128" spans="1:17" s="102" customFormat="1" x14ac:dyDescent="0.2">
      <c r="A128" s="182" t="s">
        <v>111</v>
      </c>
      <c r="B128" s="142"/>
      <c r="C128" s="142"/>
      <c r="D128" s="142"/>
      <c r="E128" s="142"/>
      <c r="F128" s="142"/>
      <c r="G128" s="142"/>
      <c r="H128" s="21"/>
      <c r="I128" s="101"/>
      <c r="J128" s="10"/>
      <c r="K128" s="10"/>
      <c r="L128" s="10"/>
      <c r="M128" s="10"/>
      <c r="N128" s="10"/>
      <c r="O128" s="10"/>
      <c r="P128" s="10"/>
      <c r="Q128" s="10"/>
    </row>
    <row r="129" spans="1:17" x14ac:dyDescent="0.2">
      <c r="A129" s="182" t="s">
        <v>117</v>
      </c>
    </row>
    <row r="130" spans="1:17" ht="15.75" customHeight="1" x14ac:dyDescent="0.2">
      <c r="A130" s="182" t="s">
        <v>116</v>
      </c>
      <c r="H130" s="154"/>
      <c r="I130" s="53">
        <f>H130-G130*1000</f>
        <v>0</v>
      </c>
    </row>
    <row r="131" spans="1:17" x14ac:dyDescent="0.2">
      <c r="G131" s="143"/>
      <c r="H131" s="86"/>
      <c r="I131" s="10"/>
      <c r="Q131" s="32"/>
    </row>
    <row r="132" spans="1:17" x14ac:dyDescent="0.2">
      <c r="G132" s="143"/>
      <c r="H132" s="86"/>
      <c r="I132" s="10"/>
      <c r="Q132" s="32"/>
    </row>
    <row r="133" spans="1:17" x14ac:dyDescent="0.2">
      <c r="G133" s="143"/>
      <c r="H133" s="86"/>
      <c r="I133" s="10"/>
      <c r="Q133" s="32"/>
    </row>
    <row r="134" spans="1:17" x14ac:dyDescent="0.2">
      <c r="G134" s="143"/>
      <c r="H134" s="86"/>
      <c r="I134" s="10"/>
      <c r="Q134" s="32"/>
    </row>
    <row r="135" spans="1:17" x14ac:dyDescent="0.2">
      <c r="G135" s="143"/>
      <c r="H135" s="86"/>
      <c r="I135" s="10"/>
      <c r="Q135" s="32"/>
    </row>
    <row r="136" spans="1:17" x14ac:dyDescent="0.2">
      <c r="G136" s="143"/>
      <c r="H136" s="86"/>
      <c r="I136" s="10"/>
      <c r="Q136" s="32"/>
    </row>
    <row r="137" spans="1:17" x14ac:dyDescent="0.2">
      <c r="G137" s="143"/>
      <c r="H137" s="86"/>
      <c r="I137" s="10"/>
      <c r="Q137" s="32"/>
    </row>
    <row r="138" spans="1:17" x14ac:dyDescent="0.2">
      <c r="G138" s="143"/>
      <c r="H138" s="86"/>
      <c r="I138" s="10"/>
      <c r="Q138" s="32"/>
    </row>
  </sheetData>
  <mergeCells count="13">
    <mergeCell ref="A46:H47"/>
    <mergeCell ref="A116:A117"/>
    <mergeCell ref="B116:H117"/>
    <mergeCell ref="A120:F120"/>
    <mergeCell ref="G1:H1"/>
    <mergeCell ref="A2:H2"/>
    <mergeCell ref="A4:A6"/>
    <mergeCell ref="B4:H4"/>
    <mergeCell ref="B5:B6"/>
    <mergeCell ref="C5:C6"/>
    <mergeCell ref="D5:F5"/>
    <mergeCell ref="G5:G6"/>
    <mergeCell ref="H5:H6"/>
  </mergeCells>
  <pageMargins left="0.39370078740157483" right="0" top="0.23622047244094491" bottom="3.937007874015748E-2" header="0.15748031496062992" footer="0.11811023622047245"/>
  <pageSetup paperSize="8" scale="76" fitToHeight="0" orientation="landscape" r:id="rId1"/>
  <headerFooter alignWithMargins="0">
    <oddFooter xml:space="preserve">&amp;L&amp;Z&amp;F&amp;C&amp;"Times New Roman,обычный"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Шкода</dc:creator>
  <cp:lastModifiedBy>Яшутина Н.В.</cp:lastModifiedBy>
  <cp:lastPrinted>2024-09-11T09:16:12Z</cp:lastPrinted>
  <dcterms:created xsi:type="dcterms:W3CDTF">2017-08-04T07:03:35Z</dcterms:created>
  <dcterms:modified xsi:type="dcterms:W3CDTF">2024-12-04T10:04:16Z</dcterms:modified>
</cp:coreProperties>
</file>